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3380" windowHeight="7140" activeTab="0"/>
  </bookViews>
  <sheets>
    <sheet name="Overview" sheetId="1" r:id="rId1"/>
    <sheet name="Summary" sheetId="2" r:id="rId2"/>
    <sheet name="Risks" sheetId="3" r:id="rId3"/>
    <sheet name="Fixed Data" sheetId="4" r:id="rId4"/>
    <sheet name="Revenue" sheetId="5" r:id="rId5"/>
    <sheet name="Capex" sheetId="6" r:id="rId6"/>
    <sheet name="Opex" sheetId="7" r:id="rId7"/>
    <sheet name="Output" sheetId="8" r:id="rId8"/>
    <sheet name="Spreads" sheetId="9" r:id="rId9"/>
    <sheet name="@RISK Data" sheetId="10" r:id="rId10"/>
  </sheets>
  <definedNames>
    <definedName name="AS2DocOpenMode" hidden="1">"AS2DocumentEdit"</definedName>
    <definedName name="RiskCollectDistributionSamples">0</definedName>
    <definedName name="RiskFixedSeed">31151</definedName>
    <definedName name="RiskHasSettings">TRUE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1</definedName>
    <definedName name="RiskStatFunctionsUpdateFreq">1</definedName>
    <definedName name="RiskUpdateDisplay">FALSE</definedName>
    <definedName name="RiskUpdateStatFunctions">FALSE</definedName>
    <definedName name="RiskUseDifferentSeedForEachSim">FALSE</definedName>
    <definedName name="RiskUseFixedSeed">TRUE</definedName>
    <definedName name="wrn.Aging._.and._.Trend._.Analysis." localSheetId="5"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sharedStrings.xml><?xml version="1.0" encoding="utf-8"?>
<sst xmlns="http://schemas.openxmlformats.org/spreadsheetml/2006/main" count="1403" uniqueCount="830">
  <si>
    <t>Performance</t>
  </si>
  <si>
    <t>Distribution</t>
  </si>
  <si>
    <t>EV</t>
  </si>
  <si>
    <t>Prob</t>
  </si>
  <si>
    <t>Intensity</t>
  </si>
  <si>
    <t>Profile</t>
  </si>
  <si>
    <t>Output 217</t>
  </si>
  <si>
    <t>Output 218</t>
  </si>
  <si>
    <t>Output 219</t>
  </si>
  <si>
    <t>Output 220</t>
  </si>
  <si>
    <t>Output 221</t>
  </si>
  <si>
    <t>Output 222</t>
  </si>
  <si>
    <t>Output 223</t>
  </si>
  <si>
    <t>Output 224</t>
  </si>
  <si>
    <t>Output 225</t>
  </si>
  <si>
    <t>Output 226</t>
  </si>
  <si>
    <t>Output 227</t>
  </si>
  <si>
    <t>Output 228</t>
  </si>
  <si>
    <t>Output 229</t>
  </si>
  <si>
    <t>Risks</t>
  </si>
  <si>
    <t>W30</t>
  </si>
  <si>
    <t>W31</t>
  </si>
  <si>
    <t>W32</t>
  </si>
  <si>
    <t>W33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</si>
  <si>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</si>
  <si>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</si>
  <si>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</si>
  <si>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</si>
  <si>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</si>
  <si>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</si>
  <si>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</si>
  <si>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</si>
  <si>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</si>
  <si>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</si>
  <si>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</si>
  <si>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</si>
  <si>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</si>
  <si>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</si>
  <si>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</si>
  <si>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</si>
  <si>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</si>
  <si>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</si>
  <si>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</si>
  <si>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</si>
  <si>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</si>
  <si>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</si>
  <si>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</si>
  <si>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</si>
  <si>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</si>
  <si>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</si>
  <si>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</si>
  <si>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</si>
  <si>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</si>
  <si>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</si>
  <si>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</si>
  <si>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</si>
  <si>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</si>
  <si>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</si>
  <si>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</si>
  <si>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</si>
  <si>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</si>
  <si>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</si>
  <si>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</si>
  <si>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</si>
  <si>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</si>
  <si>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</si>
  <si>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</si>
  <si>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</si>
  <si>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</si>
  <si>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</si>
  <si>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</si>
  <si>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</si>
  <si>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</si>
  <si>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</si>
  <si>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Revenue</t>
  </si>
  <si>
    <t>Capex</t>
  </si>
  <si>
    <t>Opex</t>
  </si>
  <si>
    <t>Baseline</t>
  </si>
  <si>
    <t>Total Baseline</t>
  </si>
  <si>
    <t>Capex 4</t>
  </si>
  <si>
    <t>Capex 5</t>
  </si>
  <si>
    <t>All</t>
  </si>
  <si>
    <t>S10</t>
  </si>
  <si>
    <t>Risk</t>
  </si>
  <si>
    <t>Factor</t>
  </si>
  <si>
    <t>Name</t>
  </si>
  <si>
    <t>Workbook</t>
  </si>
  <si>
    <t>Worksheet</t>
  </si>
  <si>
    <t>Cell</t>
  </si>
  <si>
    <t>Sim#</t>
  </si>
  <si>
    <t>Minimum</t>
  </si>
  <si>
    <t>Mean</t>
  </si>
  <si>
    <t>Maximum</t>
  </si>
  <si>
    <t>x1</t>
  </si>
  <si>
    <t>p1</t>
  </si>
  <si>
    <t>x2</t>
  </si>
  <si>
    <t>p2</t>
  </si>
  <si>
    <t>x2-x1</t>
  </si>
  <si>
    <t>p2-p1</t>
  </si>
  <si>
    <t>Output 1</t>
  </si>
  <si>
    <t>Output</t>
  </si>
  <si>
    <t>Output 2</t>
  </si>
  <si>
    <t>Output 3</t>
  </si>
  <si>
    <t>Output 4</t>
  </si>
  <si>
    <t>Output 5</t>
  </si>
  <si>
    <t>Output 6</t>
  </si>
  <si>
    <t>Output 7</t>
  </si>
  <si>
    <t>Output 8</t>
  </si>
  <si>
    <t>Output 9</t>
  </si>
  <si>
    <t>Output 10</t>
  </si>
  <si>
    <t>Output 11</t>
  </si>
  <si>
    <t>Output 12</t>
  </si>
  <si>
    <t>S11</t>
  </si>
  <si>
    <t>Output 13</t>
  </si>
  <si>
    <t>Output 14</t>
  </si>
  <si>
    <t>Output 15</t>
  </si>
  <si>
    <t>Output 16</t>
  </si>
  <si>
    <t>Output 17</t>
  </si>
  <si>
    <t>Output 18</t>
  </si>
  <si>
    <t>Output 19</t>
  </si>
  <si>
    <t>Output 20</t>
  </si>
  <si>
    <t>Output 21</t>
  </si>
  <si>
    <t>Output 22</t>
  </si>
  <si>
    <t>Output 23</t>
  </si>
  <si>
    <t>Output 24</t>
  </si>
  <si>
    <t>Output 25</t>
  </si>
  <si>
    <t>Output 26</t>
  </si>
  <si>
    <t>Output 27</t>
  </si>
  <si>
    <t>Output 28</t>
  </si>
  <si>
    <t>Output 29</t>
  </si>
  <si>
    <t>Output 30</t>
  </si>
  <si>
    <t>Output 31</t>
  </si>
  <si>
    <t>Output 32</t>
  </si>
  <si>
    <t>Output 33</t>
  </si>
  <si>
    <t>Output 34</t>
  </si>
  <si>
    <t>Output 35</t>
  </si>
  <si>
    <t>Output 36</t>
  </si>
  <si>
    <t>Output 37</t>
  </si>
  <si>
    <t>Output 38</t>
  </si>
  <si>
    <t>Output 39</t>
  </si>
  <si>
    <t>Output 40</t>
  </si>
  <si>
    <t>Output 41</t>
  </si>
  <si>
    <t>Output 42</t>
  </si>
  <si>
    <t>Output 43</t>
  </si>
  <si>
    <t>Output 44</t>
  </si>
  <si>
    <t>Output 45</t>
  </si>
  <si>
    <t>Output 46</t>
  </si>
  <si>
    <t>Output 47</t>
  </si>
  <si>
    <t>Output 48</t>
  </si>
  <si>
    <t>Output 49</t>
  </si>
  <si>
    <t>Output 50</t>
  </si>
  <si>
    <t>Output 51</t>
  </si>
  <si>
    <t>Output 52</t>
  </si>
  <si>
    <t>Output 53</t>
  </si>
  <si>
    <t>Output 54</t>
  </si>
  <si>
    <t>Output 55</t>
  </si>
  <si>
    <t>Output 56</t>
  </si>
  <si>
    <t>Output 57</t>
  </si>
  <si>
    <t>Output 58</t>
  </si>
  <si>
    <t>Output 59</t>
  </si>
  <si>
    <t>Output 60</t>
  </si>
  <si>
    <t>Output 61</t>
  </si>
  <si>
    <t>Output 62</t>
  </si>
  <si>
    <t>Output 63</t>
  </si>
  <si>
    <t>Output 64</t>
  </si>
  <si>
    <t>Output 65</t>
  </si>
  <si>
    <t>Output 66</t>
  </si>
  <si>
    <t>Output 67</t>
  </si>
  <si>
    <t>Output 68</t>
  </si>
  <si>
    <t>Output 69</t>
  </si>
  <si>
    <t>Output 70</t>
  </si>
  <si>
    <t>Output 71</t>
  </si>
  <si>
    <t>Output 72</t>
  </si>
  <si>
    <t>Output 73</t>
  </si>
  <si>
    <t>Output 74</t>
  </si>
  <si>
    <t>Output 75</t>
  </si>
  <si>
    <t>Output 76</t>
  </si>
  <si>
    <t>Output 77</t>
  </si>
  <si>
    <t>Output 78</t>
  </si>
  <si>
    <t>Output 79</t>
  </si>
  <si>
    <t>Output 80</t>
  </si>
  <si>
    <t>Output 81</t>
  </si>
  <si>
    <t>Output 82</t>
  </si>
  <si>
    <t>Output 83</t>
  </si>
  <si>
    <t>Output 84</t>
  </si>
  <si>
    <t>Output 85</t>
  </si>
  <si>
    <t>Output 86</t>
  </si>
  <si>
    <t>Output 87</t>
  </si>
  <si>
    <t>Output 88</t>
  </si>
  <si>
    <t>Output 89</t>
  </si>
  <si>
    <t>Output 90</t>
  </si>
  <si>
    <t>Output 91</t>
  </si>
  <si>
    <t>Output 92</t>
  </si>
  <si>
    <t>Output 93</t>
  </si>
  <si>
    <t>Output 94</t>
  </si>
  <si>
    <t>Output 95</t>
  </si>
  <si>
    <t>Output 96</t>
  </si>
  <si>
    <t>Output 97</t>
  </si>
  <si>
    <t>Output 98</t>
  </si>
  <si>
    <t>Output 99</t>
  </si>
  <si>
    <t>Output 100</t>
  </si>
  <si>
    <t>Output 101</t>
  </si>
  <si>
    <t>Output 102</t>
  </si>
  <si>
    <t>Output 103</t>
  </si>
  <si>
    <t>Output 104</t>
  </si>
  <si>
    <t>Output 105</t>
  </si>
  <si>
    <t>Output 106</t>
  </si>
  <si>
    <t>Output 107</t>
  </si>
  <si>
    <t>Output 108</t>
  </si>
  <si>
    <t>Output 109</t>
  </si>
  <si>
    <t>Output 110</t>
  </si>
  <si>
    <t>Output 111</t>
  </si>
  <si>
    <t>Output 112</t>
  </si>
  <si>
    <t>Output 113</t>
  </si>
  <si>
    <t>Output 114</t>
  </si>
  <si>
    <t>Output 115</t>
  </si>
  <si>
    <t>Output 116</t>
  </si>
  <si>
    <t>Output 117</t>
  </si>
  <si>
    <t>Output 118</t>
  </si>
  <si>
    <t>Output 119</t>
  </si>
  <si>
    <t>Output 120</t>
  </si>
  <si>
    <t>Output 121</t>
  </si>
  <si>
    <t>Output 122</t>
  </si>
  <si>
    <t>Output 123</t>
  </si>
  <si>
    <t>Output 124</t>
  </si>
  <si>
    <t>Output 125</t>
  </si>
  <si>
    <t>Output 126</t>
  </si>
  <si>
    <t>Output 127</t>
  </si>
  <si>
    <t>Output 128</t>
  </si>
  <si>
    <t>Output 129</t>
  </si>
  <si>
    <t>Output 130</t>
  </si>
  <si>
    <t>Output 131</t>
  </si>
  <si>
    <t>Output 132</t>
  </si>
  <si>
    <t>Output 133</t>
  </si>
  <si>
    <t>Output 134</t>
  </si>
  <si>
    <t>Output 135</t>
  </si>
  <si>
    <t>Output 136</t>
  </si>
  <si>
    <t>Output 137</t>
  </si>
  <si>
    <t>Output 138</t>
  </si>
  <si>
    <t>Output 139</t>
  </si>
  <si>
    <t>Output 140</t>
  </si>
  <si>
    <t>Output 141</t>
  </si>
  <si>
    <t>Output 142</t>
  </si>
  <si>
    <t>Output 143</t>
  </si>
  <si>
    <t>Output 144</t>
  </si>
  <si>
    <t>Output 145</t>
  </si>
  <si>
    <t>Output 146</t>
  </si>
  <si>
    <t>Output 147</t>
  </si>
  <si>
    <t>Output 148</t>
  </si>
  <si>
    <t>Output 149</t>
  </si>
  <si>
    <t>Output 150</t>
  </si>
  <si>
    <t>Output 151</t>
  </si>
  <si>
    <t>Output 152</t>
  </si>
  <si>
    <t>Output 153</t>
  </si>
  <si>
    <t>Output 154</t>
  </si>
  <si>
    <t>Output 155</t>
  </si>
  <si>
    <t>Output 156</t>
  </si>
  <si>
    <t>Output 157</t>
  </si>
  <si>
    <t>Output 158</t>
  </si>
  <si>
    <t>Output 159</t>
  </si>
  <si>
    <t>Output 160</t>
  </si>
  <si>
    <t>Output 161</t>
  </si>
  <si>
    <t>Output 162</t>
  </si>
  <si>
    <t>Output 163</t>
  </si>
  <si>
    <t>Output 164</t>
  </si>
  <si>
    <t>Output 165</t>
  </si>
  <si>
    <t>Output 166</t>
  </si>
  <si>
    <t>Output 167</t>
  </si>
  <si>
    <t>Output 168</t>
  </si>
  <si>
    <t>Output 169</t>
  </si>
  <si>
    <t>Output 170</t>
  </si>
  <si>
    <t>Output 171</t>
  </si>
  <si>
    <t>Output 172</t>
  </si>
  <si>
    <t>Output 173</t>
  </si>
  <si>
    <t>Output 174</t>
  </si>
  <si>
    <t>Output 175</t>
  </si>
  <si>
    <t>Output 176</t>
  </si>
  <si>
    <t>Output 177</t>
  </si>
  <si>
    <t>Output 178</t>
  </si>
  <si>
    <t>Output 179</t>
  </si>
  <si>
    <t>Output 180</t>
  </si>
  <si>
    <t>Output 181</t>
  </si>
  <si>
    <t>Output 182</t>
  </si>
  <si>
    <t>Sim</t>
  </si>
  <si>
    <t>Output 183</t>
  </si>
  <si>
    <t>Output 184</t>
  </si>
  <si>
    <t>Output 185</t>
  </si>
  <si>
    <t>Output 186</t>
  </si>
  <si>
    <t>Output 187</t>
  </si>
  <si>
    <t>Output 188</t>
  </si>
  <si>
    <t>Output 189</t>
  </si>
  <si>
    <t>Output 190</t>
  </si>
  <si>
    <t>Output 191</t>
  </si>
  <si>
    <t>Output 192</t>
  </si>
  <si>
    <t>Output 193</t>
  </si>
  <si>
    <t>Output 194</t>
  </si>
  <si>
    <t>Output 195</t>
  </si>
  <si>
    <t>Output 196</t>
  </si>
  <si>
    <t>Output 197</t>
  </si>
  <si>
    <t>Output 198</t>
  </si>
  <si>
    <t>Output 199</t>
  </si>
  <si>
    <t>Output 200</t>
  </si>
  <si>
    <t>Output 201</t>
  </si>
  <si>
    <t>Output 202</t>
  </si>
  <si>
    <t>Output 203</t>
  </si>
  <si>
    <t>Output 204</t>
  </si>
  <si>
    <t>Output 205</t>
  </si>
  <si>
    <t>Output 206</t>
  </si>
  <si>
    <t>Output 207</t>
  </si>
  <si>
    <t>Output 208</t>
  </si>
  <si>
    <t>Output 209</t>
  </si>
  <si>
    <t>Output 210</t>
  </si>
  <si>
    <t>Output 211</t>
  </si>
  <si>
    <t>Output 212</t>
  </si>
  <si>
    <t>Output 213</t>
  </si>
  <si>
    <t>Output 214</t>
  </si>
  <si>
    <t>Output 215</t>
  </si>
  <si>
    <t>Output 216</t>
  </si>
  <si>
    <t>Total</t>
  </si>
  <si>
    <t>TOTAL</t>
  </si>
  <si>
    <t>Uniform</t>
  </si>
  <si>
    <t>Risk Types</t>
  </si>
  <si>
    <t>ID</t>
  </si>
  <si>
    <t>Min</t>
  </si>
  <si>
    <t>ML</t>
  </si>
  <si>
    <t>Max</t>
  </si>
  <si>
    <t>Investment</t>
  </si>
  <si>
    <t>Growing</t>
  </si>
  <si>
    <t>At end</t>
  </si>
  <si>
    <t>Cumulative Risk</t>
  </si>
  <si>
    <t>F30</t>
  </si>
  <si>
    <t>O30</t>
  </si>
  <si>
    <t>BA31</t>
  </si>
  <si>
    <t>BB31</t>
  </si>
  <si>
    <t>BC31</t>
  </si>
  <si>
    <t>BD31</t>
  </si>
  <si>
    <t>BE31</t>
  </si>
  <si>
    <t>F32</t>
  </si>
  <si>
    <t>G32</t>
  </si>
  <si>
    <t>H32</t>
  </si>
  <si>
    <t>I32</t>
  </si>
  <si>
    <t>J32</t>
  </si>
  <si>
    <t>P30</t>
  </si>
  <si>
    <t>K32</t>
  </si>
  <si>
    <t>L32</t>
  </si>
  <si>
    <t>M32</t>
  </si>
  <si>
    <t>N32</t>
  </si>
  <si>
    <t>O32</t>
  </si>
  <si>
    <t>P32</t>
  </si>
  <si>
    <t>Q32</t>
  </si>
  <si>
    <t>R32</t>
  </si>
  <si>
    <t>S32</t>
  </si>
  <si>
    <t>T32</t>
  </si>
  <si>
    <t>Q30</t>
  </si>
  <si>
    <t>U32</t>
  </si>
  <si>
    <t>V32</t>
  </si>
  <si>
    <t>X32</t>
  </si>
  <si>
    <t>Y32</t>
  </si>
  <si>
    <t>Z32</t>
  </si>
  <si>
    <t>AA32</t>
  </si>
  <si>
    <t>AB32</t>
  </si>
  <si>
    <t>AC32</t>
  </si>
  <si>
    <t>AD32</t>
  </si>
  <si>
    <t>R30</t>
  </si>
  <si>
    <t>AE32</t>
  </si>
  <si>
    <t>AF32</t>
  </si>
  <si>
    <t>AG32</t>
  </si>
  <si>
    <t>AH32</t>
  </si>
  <si>
    <t>AI32</t>
  </si>
  <si>
    <t>AJ32</t>
  </si>
  <si>
    <t>AK32</t>
  </si>
  <si>
    <t>AL32</t>
  </si>
  <si>
    <t>AM32</t>
  </si>
  <si>
    <t>AN32</t>
  </si>
  <si>
    <t>S30</t>
  </si>
  <si>
    <t>AO32</t>
  </si>
  <si>
    <t>AP32</t>
  </si>
  <si>
    <t>AQ32</t>
  </si>
  <si>
    <t>AR32</t>
  </si>
  <si>
    <t>AS32</t>
  </si>
  <si>
    <t>AT32</t>
  </si>
  <si>
    <t>AU32</t>
  </si>
  <si>
    <t>AV32</t>
  </si>
  <si>
    <t>AW32</t>
  </si>
  <si>
    <t>AX32</t>
  </si>
  <si>
    <t>T30</t>
  </si>
  <si>
    <t>AY32</t>
  </si>
  <si>
    <t>AZ32</t>
  </si>
  <si>
    <t>BA32</t>
  </si>
  <si>
    <t>BB32</t>
  </si>
  <si>
    <t>BC32</t>
  </si>
  <si>
    <t>BD32</t>
  </si>
  <si>
    <t>BE32</t>
  </si>
  <si>
    <t>F33</t>
  </si>
  <si>
    <t>G33</t>
  </si>
  <si>
    <t>H33</t>
  </si>
  <si>
    <t>U30</t>
  </si>
  <si>
    <t>I33</t>
  </si>
  <si>
    <t>J33</t>
  </si>
  <si>
    <t>K33</t>
  </si>
  <si>
    <t>L33</t>
  </si>
  <si>
    <t>M33</t>
  </si>
  <si>
    <t>N33</t>
  </si>
  <si>
    <t>O33</t>
  </si>
  <si>
    <t>P33</t>
  </si>
  <si>
    <t>Q33</t>
  </si>
  <si>
    <t>R33</t>
  </si>
  <si>
    <t>V30</t>
  </si>
  <si>
    <t>S33</t>
  </si>
  <si>
    <t>T33</t>
  </si>
  <si>
    <t>U33</t>
  </si>
  <si>
    <t>V33</t>
  </si>
  <si>
    <t>X33</t>
  </si>
  <si>
    <t>Y33</t>
  </si>
  <si>
    <t>Z33</t>
  </si>
  <si>
    <t>AA33</t>
  </si>
  <si>
    <t>AB33</t>
  </si>
  <si>
    <t>AC33</t>
  </si>
  <si>
    <t>AD33</t>
  </si>
  <si>
    <t>AE33</t>
  </si>
  <si>
    <t>AF33</t>
  </si>
  <si>
    <t>AG33</t>
  </si>
  <si>
    <t>AH33</t>
  </si>
  <si>
    <t>AI33</t>
  </si>
  <si>
    <t>AJ33</t>
  </si>
  <si>
    <t>AK33</t>
  </si>
  <si>
    <t>AL33</t>
  </si>
  <si>
    <t>X30</t>
  </si>
  <si>
    <t>AM33</t>
  </si>
  <si>
    <t>AN33</t>
  </si>
  <si>
    <t>AO33</t>
  </si>
  <si>
    <t>AP33</t>
  </si>
  <si>
    <t>AQ33</t>
  </si>
  <si>
    <t>AR33</t>
  </si>
  <si>
    <t>AS33</t>
  </si>
  <si>
    <t>AT33</t>
  </si>
  <si>
    <t>AU33</t>
  </si>
  <si>
    <t>AV33</t>
  </si>
  <si>
    <t>G30</t>
  </si>
  <si>
    <t>Y30</t>
  </si>
  <si>
    <t>AW33</t>
  </si>
  <si>
    <t>AX33</t>
  </si>
  <si>
    <t>AY33</t>
  </si>
  <si>
    <t>AZ33</t>
  </si>
  <si>
    <t>BA33</t>
  </si>
  <si>
    <t>BB33</t>
  </si>
  <si>
    <t>BC33</t>
  </si>
  <si>
    <t>BD33</t>
  </si>
  <si>
    <t>BE33</t>
  </si>
  <si>
    <t>Z30</t>
  </si>
  <si>
    <t>AA30</t>
  </si>
  <si>
    <t>AB30</t>
  </si>
  <si>
    <t>AC30</t>
  </si>
  <si>
    <t>AD30</t>
  </si>
  <si>
    <t>AE30</t>
  </si>
  <si>
    <t>AF30</t>
  </si>
  <si>
    <t>AG30</t>
  </si>
  <si>
    <t>AH30</t>
  </si>
  <si>
    <t>H30</t>
  </si>
  <si>
    <t>AI30</t>
  </si>
  <si>
    <t>AJ30</t>
  </si>
  <si>
    <t>AK30</t>
  </si>
  <si>
    <t>AL30</t>
  </si>
  <si>
    <t>AM30</t>
  </si>
  <si>
    <t>AN30</t>
  </si>
  <si>
    <t>AO30</t>
  </si>
  <si>
    <t>AP30</t>
  </si>
  <si>
    <t>AQ30</t>
  </si>
  <si>
    <t>AR30</t>
  </si>
  <si>
    <t>I30</t>
  </si>
  <si>
    <t>AS30</t>
  </si>
  <si>
    <t>AT30</t>
  </si>
  <si>
    <t>AU30</t>
  </si>
  <si>
    <t>AV30</t>
  </si>
  <si>
    <t>AW30</t>
  </si>
  <si>
    <t>AX30</t>
  </si>
  <si>
    <t>AY30</t>
  </si>
  <si>
    <t>AZ30</t>
  </si>
  <si>
    <t>BA30</t>
  </si>
  <si>
    <t>BB30</t>
  </si>
  <si>
    <t>J30</t>
  </si>
  <si>
    <t>BC30</t>
  </si>
  <si>
    <t>BD30</t>
  </si>
  <si>
    <t>BE30</t>
  </si>
  <si>
    <t>F31</t>
  </si>
  <si>
    <t>G31</t>
  </si>
  <si>
    <t>H31</t>
  </si>
  <si>
    <t>I31</t>
  </si>
  <si>
    <t>J31</t>
  </si>
  <si>
    <t>K31</t>
  </si>
  <si>
    <t>L31</t>
  </si>
  <si>
    <t>K30</t>
  </si>
  <si>
    <t>M31</t>
  </si>
  <si>
    <t>N31</t>
  </si>
  <si>
    <t>O31</t>
  </si>
  <si>
    <t>P31</t>
  </si>
  <si>
    <t>Q31</t>
  </si>
  <si>
    <t>R31</t>
  </si>
  <si>
    <t>S31</t>
  </si>
  <si>
    <t>T31</t>
  </si>
  <si>
    <t>U31</t>
  </si>
  <si>
    <t>V31</t>
  </si>
  <si>
    <t>L30</t>
  </si>
  <si>
    <t>X31</t>
  </si>
  <si>
    <t>Y31</t>
  </si>
  <si>
    <t>Z31</t>
  </si>
  <si>
    <t>AA31</t>
  </si>
  <si>
    <t>AB31</t>
  </si>
  <si>
    <t>AC31</t>
  </si>
  <si>
    <t>AD31</t>
  </si>
  <si>
    <t>AE31</t>
  </si>
  <si>
    <t>AF31</t>
  </si>
  <si>
    <t>M30</t>
  </si>
  <si>
    <t>AG31</t>
  </si>
  <si>
    <t>AH31</t>
  </si>
  <si>
    <t>AI31</t>
  </si>
  <si>
    <t>AJ31</t>
  </si>
  <si>
    <t>AK31</t>
  </si>
  <si>
    <t>AL31</t>
  </si>
  <si>
    <t>AM31</t>
  </si>
  <si>
    <t>AN31</t>
  </si>
  <si>
    <t>AO31</t>
  </si>
  <si>
    <t>AP31</t>
  </si>
  <si>
    <t>N30</t>
  </si>
  <si>
    <t>AQ31</t>
  </si>
  <si>
    <t>AR31</t>
  </si>
  <si>
    <t>AS31</t>
  </si>
  <si>
    <t>AT31</t>
  </si>
  <si>
    <t>AU31</t>
  </si>
  <si>
    <t>AV31</t>
  </si>
  <si>
    <t>AW31</t>
  </si>
  <si>
    <t>AX31</t>
  </si>
  <si>
    <t>AY31</t>
  </si>
  <si>
    <t>AZ31</t>
  </si>
  <si>
    <t>S5</t>
  </si>
  <si>
    <t>S6</t>
  </si>
  <si>
    <t>S8</t>
  </si>
  <si>
    <t>S13</t>
  </si>
  <si>
    <t>S14</t>
  </si>
  <si>
    <t>S16</t>
  </si>
  <si>
    <t>S17</t>
  </si>
  <si>
    <t>S19</t>
  </si>
  <si>
    <t>S20</t>
  </si>
  <si>
    <t>S21</t>
  </si>
  <si>
    <t>S22</t>
  </si>
  <si>
    <t>S24</t>
  </si>
  <si>
    <t>S25</t>
  </si>
  <si>
    <t>Cumulative Risk Pricing</t>
  </si>
  <si>
    <t>Risk Pricing</t>
  </si>
  <si>
    <t>CumRisk</t>
  </si>
  <si>
    <t>CumRisk Mean</t>
  </si>
  <si>
    <t>CumRisk P80</t>
  </si>
  <si>
    <t>Risk Mean</t>
  </si>
  <si>
    <t>Risk P80</t>
  </si>
  <si>
    <t>Risk Premium</t>
  </si>
  <si>
    <t>Output001/ Revenue</t>
  </si>
  <si>
    <t>Output002/ Revenue</t>
  </si>
  <si>
    <t>Output003/ Revenue</t>
  </si>
  <si>
    <t>Output004/ Revenue</t>
  </si>
  <si>
    <t>Output005/ Revenue</t>
  </si>
  <si>
    <t>Output006/ Revenue</t>
  </si>
  <si>
    <t>Output007/ Revenue</t>
  </si>
  <si>
    <t>Output008/ Revenue</t>
  </si>
  <si>
    <t>Output009/ Revenue</t>
  </si>
  <si>
    <t>Output010/ Revenue</t>
  </si>
  <si>
    <t>Output011/ Revenue</t>
  </si>
  <si>
    <t>Output012/ Revenue</t>
  </si>
  <si>
    <t>Output013/ Revenue</t>
  </si>
  <si>
    <t>Output014/ Revenue</t>
  </si>
  <si>
    <t>Output015/ Revenue</t>
  </si>
  <si>
    <t>Output016/ Revenue</t>
  </si>
  <si>
    <t>Output017/ Revenue</t>
  </si>
  <si>
    <t>Output018/ Revenue</t>
  </si>
  <si>
    <t>Output019/ Revenue</t>
  </si>
  <si>
    <t>Output020/ Revenue</t>
  </si>
  <si>
    <t>Output021/ Revenue</t>
  </si>
  <si>
    <t>Output022/ Revenue</t>
  </si>
  <si>
    <t>Output023/ Revenue</t>
  </si>
  <si>
    <t>Output024/ Revenue</t>
  </si>
  <si>
    <t>Output025/ Revenue</t>
  </si>
  <si>
    <t>Output026/ Revenue</t>
  </si>
  <si>
    <t>Output027/ Revenue</t>
  </si>
  <si>
    <t>Output028/ Revenue</t>
  </si>
  <si>
    <t>Output029/ Revenue</t>
  </si>
  <si>
    <t>Output030/ Revenue</t>
  </si>
  <si>
    <t>Output031/ Revenue</t>
  </si>
  <si>
    <t>Output032/ Revenue</t>
  </si>
  <si>
    <t>Output033/ Revenue</t>
  </si>
  <si>
    <t>Output034/ Revenue</t>
  </si>
  <si>
    <t>Output035/ Revenue</t>
  </si>
  <si>
    <t>Output036/ Revenue</t>
  </si>
  <si>
    <t>Output037/ Revenue</t>
  </si>
  <si>
    <t>Output038/ Revenue</t>
  </si>
  <si>
    <t>Output039/ Revenue</t>
  </si>
  <si>
    <t>Output040/ Revenue</t>
  </si>
  <si>
    <t>Output041/ Revenue</t>
  </si>
  <si>
    <t>Output042/ Revenue</t>
  </si>
  <si>
    <t>Output043/ Revenue</t>
  </si>
  <si>
    <t>Output044/ Revenue</t>
  </si>
  <si>
    <t>Output045/ Revenue</t>
  </si>
  <si>
    <t>Output046/ Revenue</t>
  </si>
  <si>
    <t>Output047/ Revenue</t>
  </si>
  <si>
    <t>Output048/ Revenue</t>
  </si>
  <si>
    <t>Output049/ Revenue</t>
  </si>
  <si>
    <t>Output050/ Revenue</t>
  </si>
  <si>
    <t>Output051/ Revenue</t>
  </si>
  <si>
    <t>Output052/ Revenue</t>
  </si>
  <si>
    <t>Output053/ Capex</t>
  </si>
  <si>
    <t>Output054/ Capex</t>
  </si>
  <si>
    <t>Output055/ Capex</t>
  </si>
  <si>
    <t>Output056/ Capex</t>
  </si>
  <si>
    <t>Output057/ Capex</t>
  </si>
  <si>
    <t>Output058/ Capex</t>
  </si>
  <si>
    <t>Output059/ Capex</t>
  </si>
  <si>
    <t>Output060/ Capex</t>
  </si>
  <si>
    <t>Output061/ Capex</t>
  </si>
  <si>
    <t>Output062/ Capex</t>
  </si>
  <si>
    <t>Output063/ Capex</t>
  </si>
  <si>
    <t>Output064/ Capex</t>
  </si>
  <si>
    <t>Output065/ Capex</t>
  </si>
  <si>
    <t>Output066/ Capex</t>
  </si>
  <si>
    <t>Output067/ Capex</t>
  </si>
  <si>
    <t>Output068/ Capex</t>
  </si>
  <si>
    <t>Output069/ Capex</t>
  </si>
  <si>
    <t>Output070/ Capex</t>
  </si>
  <si>
    <t>Output071/ Capex</t>
  </si>
  <si>
    <t>Output072/ Capex</t>
  </si>
  <si>
    <t>Output073/ Capex</t>
  </si>
  <si>
    <t>Output074/ Capex</t>
  </si>
  <si>
    <t>Output075/ Capex</t>
  </si>
  <si>
    <t>Output076/ Capex</t>
  </si>
  <si>
    <t>Output077/ Capex</t>
  </si>
  <si>
    <t>Output078/ Capex</t>
  </si>
  <si>
    <t>Output079/ Capex</t>
  </si>
  <si>
    <t>Output080/ Capex</t>
  </si>
  <si>
    <t>Output081/ Capex</t>
  </si>
  <si>
    <t>Output082/ Capex</t>
  </si>
  <si>
    <t>Output083/ Capex</t>
  </si>
  <si>
    <t>Output084/ Capex</t>
  </si>
  <si>
    <t>Output085/ Capex</t>
  </si>
  <si>
    <t>Output086/ Capex</t>
  </si>
  <si>
    <t>Output087/ Capex</t>
  </si>
  <si>
    <t>Output088/ Capex</t>
  </si>
  <si>
    <t>Output089/ Capex</t>
  </si>
  <si>
    <t>Output090/ Capex</t>
  </si>
  <si>
    <t>Output091/ Capex</t>
  </si>
  <si>
    <t>Output092/ Capex</t>
  </si>
  <si>
    <t>Output093/ Capex</t>
  </si>
  <si>
    <t>Output094/ Capex</t>
  </si>
  <si>
    <t>Output095/ Capex</t>
  </si>
  <si>
    <t>Output096/ Capex</t>
  </si>
  <si>
    <t>Output097/ Capex</t>
  </si>
  <si>
    <t>Output098/ Capex</t>
  </si>
  <si>
    <t>Output099/ Capex</t>
  </si>
  <si>
    <t>Output100/ Capex</t>
  </si>
  <si>
    <t>Output101/ Capex</t>
  </si>
  <si>
    <t>Output102/ Capex</t>
  </si>
  <si>
    <t>Output103/ Capex</t>
  </si>
  <si>
    <t>Output104/ Capex</t>
  </si>
  <si>
    <t>Output105/ Opex</t>
  </si>
  <si>
    <t>Output106/ Opex</t>
  </si>
  <si>
    <t>Output107/ Opex</t>
  </si>
  <si>
    <t>Output108/ Opex</t>
  </si>
  <si>
    <t>Output109/ Opex</t>
  </si>
  <si>
    <t>Output110/ Opex</t>
  </si>
  <si>
    <t>Output111/ Opex</t>
  </si>
  <si>
    <t>Output112/ Opex</t>
  </si>
  <si>
    <t>Output113/ Opex</t>
  </si>
  <si>
    <t>Output114/ Opex</t>
  </si>
  <si>
    <t>Output115/ Opex</t>
  </si>
  <si>
    <t>Output116/ Opex</t>
  </si>
  <si>
    <t>Output117/ Opex</t>
  </si>
  <si>
    <t>Output118/ Opex</t>
  </si>
  <si>
    <t>Output119/ Opex</t>
  </si>
  <si>
    <t>Output120/ Opex</t>
  </si>
  <si>
    <t>Output121/ Opex</t>
  </si>
  <si>
    <t>Output122/ Opex</t>
  </si>
  <si>
    <t>Output123/ Opex</t>
  </si>
  <si>
    <t>Output124/ Opex</t>
  </si>
  <si>
    <t>Output125/ Opex</t>
  </si>
  <si>
    <t>Output126/ Opex</t>
  </si>
  <si>
    <t>Output127/ Opex</t>
  </si>
  <si>
    <t>Output128/ Opex</t>
  </si>
  <si>
    <t>Output129/ Opex</t>
  </si>
  <si>
    <t>Output130/ Opex</t>
  </si>
  <si>
    <t>Output131/ Opex</t>
  </si>
  <si>
    <t>Output132/ Opex</t>
  </si>
  <si>
    <t>Output133/ Opex</t>
  </si>
  <si>
    <t>Output134/ Opex</t>
  </si>
  <si>
    <t>Output135/ Opex</t>
  </si>
  <si>
    <t>Output136/ Opex</t>
  </si>
  <si>
    <t>Output137/ Opex</t>
  </si>
  <si>
    <t>Output138/ Opex</t>
  </si>
  <si>
    <t>Output139/ Opex</t>
  </si>
  <si>
    <t>Output140/ Opex</t>
  </si>
  <si>
    <t>Output141/ Opex</t>
  </si>
  <si>
    <t>Output142/ Opex</t>
  </si>
  <si>
    <t>Output143/ Opex</t>
  </si>
  <si>
    <t>Output144/ Opex</t>
  </si>
  <si>
    <t>Output145/ Opex</t>
  </si>
  <si>
    <t>Output146/ Opex</t>
  </si>
  <si>
    <t>Output147/ Opex</t>
  </si>
  <si>
    <t>Output148/ Opex</t>
  </si>
  <si>
    <t>Output149/ Opex</t>
  </si>
  <si>
    <t>Output150/ Opex</t>
  </si>
  <si>
    <t>Output151/ Opex</t>
  </si>
  <si>
    <t>Output152/ Opex</t>
  </si>
  <si>
    <t>Output153/ Opex</t>
  </si>
  <si>
    <t>Output154/ Opex</t>
  </si>
  <si>
    <t>Output155/ Opex</t>
  </si>
  <si>
    <t>Output156/ Opex</t>
  </si>
  <si>
    <t>Output157/ All</t>
  </si>
  <si>
    <t>Output158/ All</t>
  </si>
  <si>
    <t>Output159/ All</t>
  </si>
  <si>
    <t>Output160/ All</t>
  </si>
  <si>
    <t>Output161/ All</t>
  </si>
  <si>
    <t>Output162/ All</t>
  </si>
  <si>
    <t>Output163/ All</t>
  </si>
  <si>
    <t>Output164/ All</t>
  </si>
  <si>
    <t>Output165/ All</t>
  </si>
  <si>
    <t>Output166/ All</t>
  </si>
  <si>
    <t>Output167/ All</t>
  </si>
  <si>
    <t>Output168/ All</t>
  </si>
  <si>
    <t>Output169/ All</t>
  </si>
  <si>
    <t>Output170/ All</t>
  </si>
  <si>
    <t>Output171/ All</t>
  </si>
  <si>
    <t>Output172/ All</t>
  </si>
  <si>
    <t>Output173/ All</t>
  </si>
  <si>
    <t>Output174/ All</t>
  </si>
  <si>
    <t>Output175/ All</t>
  </si>
  <si>
    <t>Output176/ All</t>
  </si>
  <si>
    <t>Output177/ All</t>
  </si>
  <si>
    <t>Output178/ All</t>
  </si>
  <si>
    <t>Output179/ All</t>
  </si>
  <si>
    <t>Output180/ All</t>
  </si>
  <si>
    <t>Output181/ All</t>
  </si>
  <si>
    <t>Output182/ All</t>
  </si>
  <si>
    <t>Output183/ All</t>
  </si>
  <si>
    <t>Output184/ All</t>
  </si>
  <si>
    <t>Output185/ All</t>
  </si>
  <si>
    <t>Output186/ All</t>
  </si>
  <si>
    <t>Output187/ All</t>
  </si>
  <si>
    <t>Output188/ All</t>
  </si>
  <si>
    <t>Output189/ All</t>
  </si>
  <si>
    <t>Output190/ All</t>
  </si>
  <si>
    <t>Output191/ All</t>
  </si>
  <si>
    <t>Output192/ All</t>
  </si>
  <si>
    <t>Output193/ All</t>
  </si>
  <si>
    <t>Output194/ All</t>
  </si>
  <si>
    <t>Output195/ All</t>
  </si>
  <si>
    <t>Output196/ All</t>
  </si>
  <si>
    <t>Output197/ All</t>
  </si>
  <si>
    <t>Output198/ All</t>
  </si>
  <si>
    <t>Output199/ All</t>
  </si>
  <si>
    <t>Output200/ All</t>
  </si>
  <si>
    <t>Output201/ All</t>
  </si>
  <si>
    <t>Output202/ All</t>
  </si>
  <si>
    <t>Output203/ All</t>
  </si>
  <si>
    <t>Output204/ All</t>
  </si>
  <si>
    <t>Output205/ All</t>
  </si>
  <si>
    <t>Output206/ All</t>
  </si>
  <si>
    <t>Output207/ All</t>
  </si>
  <si>
    <t>Output208/ All</t>
  </si>
  <si>
    <t>Risk Pricing (Annual)</t>
  </si>
  <si>
    <t>Risk Mean Total</t>
  </si>
  <si>
    <t>Risk Provision</t>
  </si>
  <si>
    <t>Waste Management PPP</t>
  </si>
  <si>
    <t>Incinerator costs</t>
  </si>
  <si>
    <t>Fixed Data</t>
  </si>
  <si>
    <t>P50</t>
  </si>
  <si>
    <t>P80</t>
  </si>
  <si>
    <t>sig</t>
  </si>
  <si>
    <t>Risk share</t>
  </si>
  <si>
    <t>Dim mean</t>
  </si>
  <si>
    <t>Dim sig</t>
  </si>
  <si>
    <t>Cap level</t>
  </si>
  <si>
    <t>z0</t>
  </si>
  <si>
    <t>Z(z0)</t>
  </si>
  <si>
    <t>Z(z0)/z0</t>
  </si>
  <si>
    <t>Transportation Operations</t>
  </si>
  <si>
    <t>Transportation maintenance costs</t>
  </si>
  <si>
    <t>Transportation performance</t>
  </si>
  <si>
    <t>Electricity prices</t>
  </si>
  <si>
    <t>Transportation Capex</t>
  </si>
  <si>
    <t>Transporation system delivery</t>
  </si>
  <si>
    <t>Waste Processing Operations</t>
  </si>
  <si>
    <t>Waste volumes</t>
  </si>
  <si>
    <t>Process costs</t>
  </si>
  <si>
    <t>Product price</t>
  </si>
  <si>
    <t>Process performance</t>
  </si>
  <si>
    <t>Process regulatory action</t>
  </si>
  <si>
    <t>Waste Processing Capex</t>
  </si>
  <si>
    <t>Incinerator cost and delays</t>
  </si>
  <si>
    <t>Residual Waste Operations</t>
  </si>
  <si>
    <t>Landfill operating cost</t>
  </si>
  <si>
    <t>Landfill targets</t>
  </si>
  <si>
    <t>Landfill tax</t>
  </si>
  <si>
    <t>Landfill regulatory action</t>
  </si>
  <si>
    <t>Transition</t>
  </si>
  <si>
    <t>Plant defects</t>
  </si>
  <si>
    <t>Workforce performance</t>
  </si>
  <si>
    <t>Corporate</t>
  </si>
  <si>
    <t>Inflation</t>
  </si>
  <si>
    <t>Insurance premiums</t>
  </si>
  <si>
    <t>Pensions</t>
  </si>
  <si>
    <t>Waste Management PPP Risk Model.xls</t>
  </si>
  <si>
    <t>S12</t>
  </si>
  <si>
    <t>S27</t>
  </si>
  <si>
    <t>S28</t>
  </si>
  <si>
    <t>S29</t>
  </si>
  <si>
    <t>S4</t>
  </si>
  <si>
    <t>Transportation</t>
  </si>
  <si>
    <t>Process</t>
  </si>
  <si>
    <t>Incinerator</t>
  </si>
  <si>
    <t>Landfill</t>
  </si>
  <si>
    <t>Sales</t>
  </si>
  <si>
    <t>Delays</t>
  </si>
  <si>
    <t>Site construction cost and delays</t>
  </si>
  <si>
    <t>per 6 months</t>
  </si>
  <si>
    <t>5 yearly</t>
  </si>
  <si>
    <t>Values for Financial Model</t>
  </si>
  <si>
    <t>Total cost net of performance</t>
  </si>
  <si>
    <t>Cost net of performance and sales</t>
  </si>
  <si>
    <t>Costed risk less materialised (period)</t>
  </si>
  <si>
    <t>Costed risk less materialsed (cum)</t>
  </si>
  <si>
    <t>N</t>
  </si>
  <si>
    <t>Warning: Monte Carlo calculation not yet performed!</t>
  </si>
  <si>
    <t>Revenue Risk Profiles</t>
  </si>
  <si>
    <t>Capex Risk Profiles</t>
  </si>
  <si>
    <t>Opex Risk Profiles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</si>
</sst>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0_ ;\-0\ "/>
    <numFmt numFmtId="174" formatCode="mmm\ yy;"/>
    <numFmt numFmtId="175" formatCode="mmm;"/>
    <numFmt numFmtId="176" formatCode="#,##0;\(#,##0\)"/>
    <numFmt numFmtId="177" formatCode="mmm"/>
    <numFmt numFmtId="178" formatCode="#,##0.0_ ;\-#,##0.0\ "/>
    <numFmt numFmtId="179" formatCode="#,##0.00_ ;\-#,##0.00\ "/>
    <numFmt numFmtId="180" formatCode="#,##0.000_ ;\-#,##0.000\ "/>
    <numFmt numFmtId="181" formatCode="#,##0.000000_ ;\-#,##0.000000\ "/>
    <numFmt numFmtId="182" formatCode="#,##0.0000000000000_ ;\-#,##0.0000000000000\ "/>
    <numFmt numFmtId="183" formatCode="m/yy"/>
    <numFmt numFmtId="184" formatCode="0.0%"/>
    <numFmt numFmtId="185" formatCode="#,##0.0000_ ;\-#,##0.0000\ "/>
    <numFmt numFmtId="186" formatCode="#,##0.00000_ ;\-#,##0.00000\ "/>
    <numFmt numFmtId="187" formatCode="#,##0.0;\(#,##0.0\)"/>
    <numFmt numFmtId="188" formatCode="#,##0.00;\(#,##0.00\)"/>
    <numFmt numFmtId="189" formatCode="#,##0.000;\(#,##0.000\)"/>
    <numFmt numFmtId="190" formatCode="#,##0.0000;\(#,##0.0000\)"/>
    <numFmt numFmtId="191" formatCode="0.000%"/>
    <numFmt numFmtId="192" formatCode="0.0000%"/>
    <numFmt numFmtId="193" formatCode="0.00000%"/>
    <numFmt numFmtId="194" formatCode="#,##0.0000000_ ;\-#,##0.0000000\ "/>
    <numFmt numFmtId="195" formatCode="#,##0.00000000_ ;\-#,##0.00000000\ "/>
    <numFmt numFmtId="196" formatCode="#,##0.000000000_ ;\-#,##0.000000000\ "/>
    <numFmt numFmtId="197" formatCode="#,##0.0000000000_ ;\-#,##0.0000000000\ "/>
    <numFmt numFmtId="198" formatCode="#,##0.00000000000_ ;\-#,##0.00000000000\ "/>
    <numFmt numFmtId="199" formatCode="#,##0.000000000000_ ;\-#,##0.000000000000\ "/>
    <numFmt numFmtId="200" formatCode="[$-809]dd\ mmmm\ yyyy"/>
    <numFmt numFmtId="201" formatCode="[$-F800]dddd\,\ mmmm\ dd\,\ yyyy"/>
    <numFmt numFmtId="202" formatCode="#,##0.00000;\(#,##0.00000\)"/>
    <numFmt numFmtId="203" formatCode="#,##0.000000;\(#,##0.000000\)"/>
    <numFmt numFmtId="204" formatCode="#,##0.0000000;\(#,##0.0000000\)"/>
    <numFmt numFmtId="205" formatCode="#,##0.00000000;\(#,##0.00000000\)"/>
    <numFmt numFmtId="206" formatCode="#,##0.000000000;\(#,##0.000000000\)"/>
    <numFmt numFmtId="207" formatCode="#,##0.0000000000;\(#,##0.0000000000\)"/>
    <numFmt numFmtId="208" formatCode="0.0"/>
    <numFmt numFmtId="209" formatCode="0.0000000000000000%"/>
    <numFmt numFmtId="210" formatCode="0.0000"/>
    <numFmt numFmtId="211" formatCode="0.000"/>
    <numFmt numFmtId="212" formatCode="#,##0.000"/>
    <numFmt numFmtId="213" formatCode="&quot;Year&quot;\ 00"/>
  </numFmts>
  <fonts count="19">
    <font>
      <sz val="10"/>
      <name val="Arial"/>
      <family val="0"/>
    </font>
    <font>
      <b/>
      <sz val="10"/>
      <name val="Arial"/>
      <family val="2"/>
    </font>
    <font>
      <u val="single"/>
      <sz val="8"/>
      <color indexed="36"/>
      <name val="Arial"/>
      <family val="0"/>
    </font>
    <font>
      <u val="single"/>
      <sz val="8"/>
      <color indexed="12"/>
      <name val="Arial"/>
      <family val="0"/>
    </font>
    <font>
      <sz val="10"/>
      <name val="Geneva"/>
      <family val="0"/>
    </font>
    <font>
      <b/>
      <sz val="10"/>
      <color indexed="32"/>
      <name val="Palatino"/>
      <family val="0"/>
    </font>
    <font>
      <b/>
      <u val="single"/>
      <sz val="14"/>
      <name val="Arial"/>
      <family val="2"/>
    </font>
    <font>
      <b/>
      <u val="single"/>
      <sz val="10"/>
      <name val="Arial"/>
      <family val="2"/>
    </font>
    <font>
      <b/>
      <sz val="12"/>
      <name val="Arial"/>
      <family val="2"/>
    </font>
    <font>
      <sz val="17"/>
      <name val="Arial"/>
      <family val="0"/>
    </font>
    <font>
      <sz val="15.25"/>
      <name val="Arial"/>
      <family val="0"/>
    </font>
    <font>
      <sz val="21.25"/>
      <name val="Arial"/>
      <family val="0"/>
    </font>
    <font>
      <sz val="9.25"/>
      <name val="Arial"/>
      <family val="2"/>
    </font>
    <font>
      <sz val="8"/>
      <name val="Arial"/>
      <family val="2"/>
    </font>
    <font>
      <sz val="12"/>
      <name val="Arial"/>
      <family val="0"/>
    </font>
    <font>
      <b/>
      <sz val="9.75"/>
      <name val="Arial"/>
      <family val="2"/>
    </font>
    <font>
      <b/>
      <sz val="8"/>
      <name val="Arial"/>
      <family val="2"/>
    </font>
    <font>
      <b/>
      <u val="single"/>
      <sz val="12"/>
      <name val="Arial"/>
      <family val="2"/>
    </font>
    <font>
      <i/>
      <sz val="10"/>
      <name val="Arial"/>
      <family val="2"/>
    </font>
  </fonts>
  <fills count="5">
    <fill>
      <patternFill/>
    </fill>
    <fill>
      <patternFill patternType="gray125"/>
    </fill>
    <fill>
      <patternFill patternType="lightGray">
        <fgColor indexed="22"/>
        <bgColor indexed="9"/>
      </patternFill>
    </fill>
    <fill>
      <patternFill patternType="solid">
        <fgColor indexed="22"/>
        <bgColor indexed="64"/>
      </patternFill>
    </fill>
    <fill>
      <patternFill patternType="solid">
        <fgColor indexed="13"/>
        <bgColor indexed="64"/>
      </patternFill>
    </fill>
  </fills>
  <borders count="13">
    <border>
      <left/>
      <right/>
      <top/>
      <bottom/>
      <diagonal/>
    </border>
    <border>
      <left style="thin">
        <color indexed="10"/>
      </left>
      <right style="thin">
        <color indexed="10"/>
      </right>
      <top style="thin">
        <color indexed="10"/>
      </top>
      <bottom style="thin">
        <color indexed="10"/>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83" fontId="4" fillId="2" borderId="1" applyNumberFormat="0" applyProtection="0">
      <alignment horizontal="center"/>
    </xf>
    <xf numFmtId="9" fontId="0" fillId="0" borderId="0" applyFont="0" applyFill="0" applyBorder="0" applyAlignment="0" applyProtection="0"/>
    <xf numFmtId="1" fontId="5" fillId="0" borderId="0" applyNumberFormat="0" applyFont="0" applyFill="0">
      <alignment horizontal="center"/>
      <protection/>
    </xf>
  </cellStyleXfs>
  <cellXfs count="99">
    <xf numFmtId="0" fontId="0" fillId="0" borderId="0" xfId="0" applyAlignment="1">
      <alignment/>
    </xf>
    <xf numFmtId="0" fontId="1" fillId="0" borderId="0" xfId="0" applyFont="1" applyAlignment="1">
      <alignment/>
    </xf>
    <xf numFmtId="9" fontId="0" fillId="0" borderId="0" xfId="0" applyNumberFormat="1" applyAlignment="1">
      <alignment/>
    </xf>
    <xf numFmtId="1" fontId="0" fillId="0" borderId="0" xfId="0" applyNumberFormat="1" applyAlignment="1">
      <alignment/>
    </xf>
    <xf numFmtId="0" fontId="1" fillId="0" borderId="0" xfId="0" applyFont="1" applyAlignment="1">
      <alignment horizontal="right"/>
    </xf>
    <xf numFmtId="3" fontId="0" fillId="0" borderId="0" xfId="0" applyNumberFormat="1" applyAlignment="1">
      <alignment/>
    </xf>
    <xf numFmtId="3" fontId="1" fillId="0" borderId="0" xfId="0" applyNumberFormat="1" applyFont="1" applyAlignment="1">
      <alignment/>
    </xf>
    <xf numFmtId="10" fontId="0" fillId="0" borderId="0" xfId="0" applyNumberFormat="1" applyAlignment="1">
      <alignment/>
    </xf>
    <xf numFmtId="208" fontId="0" fillId="0" borderId="0" xfId="0" applyNumberFormat="1" applyAlignment="1">
      <alignment/>
    </xf>
    <xf numFmtId="3" fontId="0" fillId="0" borderId="0" xfId="0" applyNumberFormat="1" applyAlignment="1">
      <alignment horizontal="right"/>
    </xf>
    <xf numFmtId="0" fontId="8" fillId="0" borderId="0" xfId="0" applyFont="1" applyAlignment="1">
      <alignment/>
    </xf>
    <xf numFmtId="0" fontId="0" fillId="0" borderId="0" xfId="0" applyAlignment="1">
      <alignment horizontal="lef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49" fontId="0" fillId="0" borderId="0" xfId="0" applyNumberFormat="1" applyAlignment="1">
      <alignment/>
    </xf>
    <xf numFmtId="11" fontId="0" fillId="0" borderId="0" xfId="0" applyNumberFormat="1" applyAlignment="1">
      <alignment/>
    </xf>
    <xf numFmtId="3" fontId="0" fillId="0" borderId="3" xfId="0" applyNumberFormat="1" applyBorder="1" applyAlignment="1">
      <alignment/>
    </xf>
    <xf numFmtId="3" fontId="0" fillId="0" borderId="5" xfId="0" applyNumberFormat="1" applyBorder="1" applyAlignment="1">
      <alignment/>
    </xf>
    <xf numFmtId="211" fontId="0" fillId="0" borderId="0" xfId="0" applyNumberFormat="1" applyAlignment="1">
      <alignment/>
    </xf>
    <xf numFmtId="22" fontId="0" fillId="0" borderId="0" xfId="0" applyNumberFormat="1" applyAlignment="1">
      <alignment horizontal="left"/>
    </xf>
    <xf numFmtId="212" fontId="0" fillId="0" borderId="3" xfId="0" applyNumberFormat="1" applyBorder="1" applyAlignment="1">
      <alignment/>
    </xf>
    <xf numFmtId="212" fontId="0" fillId="0" borderId="5" xfId="0" applyNumberFormat="1" applyBorder="1" applyAlignment="1">
      <alignment/>
    </xf>
    <xf numFmtId="211" fontId="1" fillId="0" borderId="0" xfId="0" applyNumberFormat="1" applyFont="1" applyAlignment="1">
      <alignment/>
    </xf>
    <xf numFmtId="0" fontId="0" fillId="0" borderId="9" xfId="0" applyFont="1" applyBorder="1" applyAlignment="1">
      <alignment/>
    </xf>
    <xf numFmtId="0" fontId="1" fillId="0" borderId="3" xfId="0" applyFont="1" applyBorder="1" applyAlignment="1">
      <alignment horizontal="right"/>
    </xf>
    <xf numFmtId="49" fontId="0" fillId="0" borderId="4" xfId="0" applyNumberFormat="1" applyFill="1" applyBorder="1" applyAlignment="1">
      <alignment/>
    </xf>
    <xf numFmtId="210" fontId="0" fillId="0" borderId="0" xfId="17" applyNumberFormat="1" applyFont="1" applyFill="1" applyAlignment="1">
      <alignment horizontal="center"/>
    </xf>
    <xf numFmtId="172" fontId="0" fillId="0" borderId="0" xfId="17" applyFont="1" applyFill="1" applyBorder="1" applyAlignment="1">
      <alignment horizontal="left"/>
    </xf>
    <xf numFmtId="172" fontId="0" fillId="0" borderId="0" xfId="17" applyFont="1" applyFill="1" applyAlignment="1">
      <alignment horizontal="left"/>
    </xf>
    <xf numFmtId="0" fontId="17" fillId="0" borderId="0" xfId="0" applyFont="1" applyAlignment="1">
      <alignment/>
    </xf>
    <xf numFmtId="49" fontId="1" fillId="0" borderId="4" xfId="0" applyNumberFormat="1" applyFont="1" applyFill="1" applyBorder="1" applyAlignment="1">
      <alignment/>
    </xf>
    <xf numFmtId="49" fontId="0" fillId="0" borderId="3" xfId="0" applyNumberFormat="1" applyBorder="1" applyAlignment="1">
      <alignment/>
    </xf>
    <xf numFmtId="49" fontId="0" fillId="0" borderId="5" xfId="0" applyNumberFormat="1" applyBorder="1" applyAlignment="1">
      <alignment/>
    </xf>
    <xf numFmtId="49" fontId="0" fillId="3" borderId="3" xfId="0" applyNumberFormat="1" applyFill="1" applyBorder="1" applyAlignment="1">
      <alignment/>
    </xf>
    <xf numFmtId="49" fontId="0" fillId="3" borderId="4" xfId="0" applyNumberFormat="1" applyFill="1" applyBorder="1" applyAlignment="1">
      <alignment/>
    </xf>
    <xf numFmtId="0" fontId="0" fillId="3" borderId="3" xfId="0" applyFill="1" applyBorder="1" applyAlignment="1">
      <alignment/>
    </xf>
    <xf numFmtId="0" fontId="0" fillId="3" borderId="0" xfId="0" applyFill="1" applyBorder="1" applyAlignment="1">
      <alignment/>
    </xf>
    <xf numFmtId="0" fontId="0" fillId="3" borderId="2" xfId="0" applyFill="1" applyBorder="1" applyAlignment="1">
      <alignment/>
    </xf>
    <xf numFmtId="0" fontId="0" fillId="3" borderId="4" xfId="0" applyFill="1" applyBorder="1" applyAlignment="1">
      <alignment/>
    </xf>
    <xf numFmtId="3" fontId="0" fillId="3" borderId="3" xfId="0" applyNumberFormat="1" applyFill="1" applyBorder="1" applyAlignment="1">
      <alignment/>
    </xf>
    <xf numFmtId="212" fontId="0" fillId="3" borderId="3" xfId="0" applyNumberFormat="1" applyFill="1" applyBorder="1" applyAlignment="1">
      <alignment/>
    </xf>
    <xf numFmtId="212" fontId="0" fillId="3" borderId="4" xfId="0" applyNumberFormat="1" applyFill="1" applyBorder="1" applyAlignment="1">
      <alignment/>
    </xf>
    <xf numFmtId="0" fontId="1" fillId="4" borderId="10" xfId="0" applyFont="1" applyFill="1" applyBorder="1" applyAlignment="1">
      <alignment horizontal="centerContinuous"/>
    </xf>
    <xf numFmtId="0" fontId="1" fillId="4" borderId="7" xfId="0" applyFont="1" applyFill="1" applyBorder="1" applyAlignment="1">
      <alignment horizontal="right"/>
    </xf>
    <xf numFmtId="0" fontId="0" fillId="4" borderId="2" xfId="0" applyFill="1" applyBorder="1" applyAlignment="1">
      <alignment/>
    </xf>
    <xf numFmtId="0" fontId="0" fillId="4" borderId="7" xfId="0" applyFill="1" applyBorder="1" applyAlignment="1">
      <alignment/>
    </xf>
    <xf numFmtId="0" fontId="0" fillId="4" borderId="0" xfId="0" applyFill="1" applyAlignment="1">
      <alignment/>
    </xf>
    <xf numFmtId="3" fontId="1" fillId="4" borderId="11" xfId="0" applyNumberFormat="1" applyFont="1" applyFill="1" applyBorder="1" applyAlignment="1">
      <alignment horizontal="right"/>
    </xf>
    <xf numFmtId="212" fontId="1" fillId="4" borderId="8" xfId="0" applyNumberFormat="1" applyFont="1" applyFill="1" applyBorder="1" applyAlignment="1">
      <alignment/>
    </xf>
    <xf numFmtId="212" fontId="0" fillId="4" borderId="4" xfId="0" applyNumberFormat="1" applyFill="1" applyBorder="1" applyAlignment="1">
      <alignment/>
    </xf>
    <xf numFmtId="212" fontId="0" fillId="4" borderId="8" xfId="0" applyNumberFormat="1" applyFill="1" applyBorder="1" applyAlignment="1">
      <alignment/>
    </xf>
    <xf numFmtId="3" fontId="0" fillId="4" borderId="0" xfId="0" applyNumberFormat="1" applyFill="1" applyAlignment="1">
      <alignment/>
    </xf>
    <xf numFmtId="49" fontId="0" fillId="4" borderId="9" xfId="0" applyNumberFormat="1" applyFont="1" applyFill="1" applyBorder="1" applyAlignment="1">
      <alignment/>
    </xf>
    <xf numFmtId="0" fontId="0" fillId="4" borderId="11" xfId="0" applyFont="1" applyFill="1" applyBorder="1" applyAlignment="1">
      <alignment/>
    </xf>
    <xf numFmtId="0" fontId="1" fillId="4" borderId="9" xfId="0" applyFont="1" applyFill="1" applyBorder="1" applyAlignment="1">
      <alignment horizontal="centerContinuous"/>
    </xf>
    <xf numFmtId="0" fontId="1" fillId="4" borderId="12" xfId="0" applyFont="1" applyFill="1" applyBorder="1" applyAlignment="1">
      <alignment horizontal="centerContinuous"/>
    </xf>
    <xf numFmtId="0" fontId="1" fillId="4" borderId="11" xfId="0" applyFont="1" applyFill="1" applyBorder="1" applyAlignment="1">
      <alignment/>
    </xf>
    <xf numFmtId="3" fontId="1" fillId="4" borderId="9" xfId="0" applyNumberFormat="1" applyFont="1" applyFill="1" applyBorder="1" applyAlignment="1">
      <alignment horizontal="centerContinuous"/>
    </xf>
    <xf numFmtId="3" fontId="1" fillId="4" borderId="9" xfId="0" applyNumberFormat="1" applyFont="1" applyFill="1" applyBorder="1" applyAlignment="1">
      <alignment horizontal="right"/>
    </xf>
    <xf numFmtId="49" fontId="1" fillId="4" borderId="5" xfId="0" applyNumberFormat="1" applyFont="1" applyFill="1" applyBorder="1" applyAlignment="1">
      <alignment horizontal="left"/>
    </xf>
    <xf numFmtId="0" fontId="1" fillId="4" borderId="8" xfId="0" applyFont="1" applyFill="1" applyBorder="1" applyAlignment="1">
      <alignment/>
    </xf>
    <xf numFmtId="0" fontId="1" fillId="4" borderId="5" xfId="0" applyFont="1" applyFill="1" applyBorder="1" applyAlignment="1">
      <alignment horizontal="right"/>
    </xf>
    <xf numFmtId="0" fontId="1" fillId="4" borderId="6" xfId="0" applyFont="1" applyFill="1" applyBorder="1" applyAlignment="1">
      <alignment horizontal="right"/>
    </xf>
    <xf numFmtId="0" fontId="1" fillId="4" borderId="8" xfId="0" applyFont="1" applyFill="1" applyBorder="1" applyAlignment="1">
      <alignment horizontal="right"/>
    </xf>
    <xf numFmtId="3" fontId="1" fillId="4" borderId="5" xfId="0" applyNumberFormat="1" applyFont="1" applyFill="1" applyBorder="1" applyAlignment="1">
      <alignment horizontal="right"/>
    </xf>
    <xf numFmtId="212" fontId="1" fillId="4" borderId="5" xfId="0" applyNumberFormat="1" applyFont="1" applyFill="1" applyBorder="1" applyAlignment="1">
      <alignment/>
    </xf>
    <xf numFmtId="173" fontId="6" fillId="4" borderId="0" xfId="17" applyNumberFormat="1" applyFont="1" applyFill="1" applyAlignment="1">
      <alignment horizontal="left"/>
    </xf>
    <xf numFmtId="173" fontId="1" fillId="4" borderId="0" xfId="17" applyNumberFormat="1" applyFont="1" applyFill="1" applyAlignment="1">
      <alignment horizontal="left"/>
    </xf>
    <xf numFmtId="172" fontId="1" fillId="4" borderId="0" xfId="17" applyFont="1" applyFill="1" applyAlignment="1">
      <alignment horizontal="right"/>
    </xf>
    <xf numFmtId="173" fontId="1" fillId="4" borderId="0" xfId="17" applyNumberFormat="1" applyFont="1" applyFill="1" applyAlignment="1">
      <alignment horizontal="center"/>
    </xf>
    <xf numFmtId="17" fontId="1" fillId="4" borderId="0" xfId="17" applyNumberFormat="1" applyFont="1" applyFill="1" applyAlignment="1">
      <alignment horizontal="center"/>
    </xf>
    <xf numFmtId="175" fontId="0" fillId="4" borderId="0" xfId="17" applyNumberFormat="1" applyFont="1" applyFill="1" applyAlignment="1">
      <alignment horizontal="center"/>
    </xf>
    <xf numFmtId="173" fontId="0" fillId="4" borderId="0" xfId="17" applyNumberFormat="1" applyFont="1" applyFill="1" applyAlignment="1">
      <alignment horizontal="center"/>
    </xf>
    <xf numFmtId="172" fontId="7" fillId="4" borderId="0" xfId="17" applyFont="1" applyFill="1" applyAlignment="1">
      <alignment horizontal="left"/>
    </xf>
    <xf numFmtId="172" fontId="1" fillId="4" borderId="0" xfId="17" applyFont="1" applyFill="1" applyAlignment="1">
      <alignment horizontal="left"/>
    </xf>
    <xf numFmtId="172" fontId="0" fillId="4" borderId="0" xfId="17" applyFill="1" applyAlignment="1">
      <alignment horizontal="left"/>
    </xf>
    <xf numFmtId="172" fontId="0" fillId="4" borderId="0" xfId="17" applyFill="1" applyAlignment="1">
      <alignment horizontal="center"/>
    </xf>
    <xf numFmtId="172" fontId="0" fillId="4" borderId="0" xfId="17" applyFont="1" applyFill="1" applyAlignment="1">
      <alignment horizontal="center"/>
    </xf>
    <xf numFmtId="172" fontId="0" fillId="4" borderId="0" xfId="17" applyFont="1" applyFill="1" applyAlignment="1">
      <alignment horizontal="left"/>
    </xf>
    <xf numFmtId="172" fontId="0" fillId="4" borderId="0" xfId="17" applyFont="1" applyFill="1" applyBorder="1" applyAlignment="1">
      <alignment horizontal="left"/>
    </xf>
    <xf numFmtId="172" fontId="0" fillId="4" borderId="0" xfId="17" applyFont="1" applyFill="1" applyBorder="1" applyAlignment="1">
      <alignment horizontal="right"/>
    </xf>
    <xf numFmtId="210" fontId="0" fillId="4" borderId="0" xfId="17" applyNumberFormat="1" applyFont="1" applyFill="1" applyAlignment="1">
      <alignment horizontal="center"/>
    </xf>
    <xf numFmtId="172" fontId="0" fillId="4" borderId="0" xfId="17" applyFont="1" applyFill="1" applyAlignment="1">
      <alignment horizontal="right"/>
    </xf>
    <xf numFmtId="211" fontId="0" fillId="4" borderId="0" xfId="17" applyNumberFormat="1" applyFont="1" applyFill="1" applyAlignment="1">
      <alignment horizontal="center"/>
    </xf>
    <xf numFmtId="180" fontId="0" fillId="4" borderId="0" xfId="17" applyNumberFormat="1" applyFont="1" applyFill="1" applyAlignment="1">
      <alignment horizontal="center"/>
    </xf>
    <xf numFmtId="172" fontId="1" fillId="4" borderId="0" xfId="17" applyFont="1" applyFill="1" applyBorder="1" applyAlignment="1">
      <alignment horizontal="left"/>
    </xf>
    <xf numFmtId="180" fontId="1" fillId="4" borderId="0" xfId="17" applyNumberFormat="1" applyFont="1" applyFill="1" applyAlignment="1">
      <alignment horizontal="center"/>
    </xf>
    <xf numFmtId="172" fontId="1" fillId="4" borderId="0" xfId="17" applyFont="1" applyFill="1" applyAlignment="1">
      <alignment horizontal="center"/>
    </xf>
    <xf numFmtId="180" fontId="0" fillId="4" borderId="0" xfId="17" applyNumberFormat="1" applyFont="1" applyFill="1" applyBorder="1" applyAlignment="1">
      <alignment horizontal="center"/>
    </xf>
    <xf numFmtId="180" fontId="1" fillId="4" borderId="0" xfId="17" applyNumberFormat="1" applyFont="1" applyFill="1" applyBorder="1" applyAlignment="1">
      <alignment horizontal="center"/>
    </xf>
    <xf numFmtId="1" fontId="0" fillId="4" borderId="0" xfId="17" applyNumberFormat="1" applyFill="1" applyAlignment="1">
      <alignment horizontal="center"/>
    </xf>
    <xf numFmtId="1" fontId="0" fillId="4" borderId="0" xfId="17" applyNumberFormat="1" applyFont="1" applyFill="1" applyAlignment="1">
      <alignment horizontal="center"/>
    </xf>
    <xf numFmtId="213" fontId="0" fillId="4" borderId="0" xfId="17" applyNumberFormat="1" applyFont="1" applyFill="1" applyAlignment="1">
      <alignment horizontal="center"/>
    </xf>
  </cellXfs>
  <cellStyles count="12">
    <cellStyle name="Normal" xfId="0"/>
    <cellStyle name="Comma" xfId="15"/>
    <cellStyle name="Comma [0]" xfId="16"/>
    <cellStyle name="Comma_AMCO Central v0_23 1st Cut 010905" xfId="17"/>
    <cellStyle name="Comma_Input Model 150805" xfId="18"/>
    <cellStyle name="Currency" xfId="19"/>
    <cellStyle name="Currency [0]" xfId="20"/>
    <cellStyle name="Followed Hyperlink" xfId="21"/>
    <cellStyle name="Hyperlink" xfId="22"/>
    <cellStyle name="Input" xfId="23"/>
    <cellStyle name="Percent" xfId="24"/>
    <cellStyle name="Pri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Summary!$F$2</c:f>
        </c:strRef>
      </c:tx>
      <c:layout/>
      <c:spPr>
        <a:noFill/>
        <a:ln>
          <a:noFill/>
        </a:ln>
      </c:spPr>
      <c:txPr>
        <a:bodyPr vert="horz" rot="0"/>
        <a:lstStyle/>
        <a:p>
          <a:pPr>
            <a:defRPr lang="en-US" cap="none" sz="975" b="1" i="0" u="none" baseline="0">
              <a:latin typeface="Arial"/>
              <a:ea typeface="Arial"/>
              <a:cs typeface="Arial"/>
            </a:defRPr>
          </a:pPr>
        </a:p>
      </c:txPr>
    </c:title>
    <c:plotArea>
      <c:layout>
        <c:manualLayout>
          <c:xMode val="edge"/>
          <c:yMode val="edge"/>
          <c:x val="0.01975"/>
          <c:y val="0.10575"/>
          <c:w val="0.96275"/>
          <c:h val="0.8805"/>
        </c:manualLayout>
      </c:layout>
      <c:barChart>
        <c:barDir val="col"/>
        <c:grouping val="stacked"/>
        <c:varyColors val="0"/>
        <c:ser>
          <c:idx val="1"/>
          <c:order val="0"/>
          <c:tx>
            <c:strRef>
              <c:f>Output!$D$52</c:f>
              <c:strCache>
                <c:ptCount val="1"/>
                <c:pt idx="0">
                  <c:v>Risk Mean - Revenue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Output!$F$50:$AE$50</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Output!$F$52:$AE$52</c:f>
              <c:numCache>
                <c:ptCount val="26"/>
                <c:pt idx="0">
                  <c:v>0.1584034</c:v>
                </c:pt>
                <c:pt idx="1">
                  <c:v>0.36960780000000004</c:v>
                </c:pt>
                <c:pt idx="2">
                  <c:v>0.5808128</c:v>
                </c:pt>
                <c:pt idx="3">
                  <c:v>0.792016</c:v>
                </c:pt>
                <c:pt idx="4">
                  <c:v>1.003222</c:v>
                </c:pt>
                <c:pt idx="5">
                  <c:v>1.056022</c:v>
                </c:pt>
                <c:pt idx="6">
                  <c:v>1.0560219999999996</c:v>
                </c:pt>
                <c:pt idx="7">
                  <c:v>1.0560230000000006</c:v>
                </c:pt>
                <c:pt idx="8">
                  <c:v>1.0560219999999996</c:v>
                </c:pt>
                <c:pt idx="9">
                  <c:v>1.0560230000000006</c:v>
                </c:pt>
                <c:pt idx="10">
                  <c:v>1.0560219999999987</c:v>
                </c:pt>
                <c:pt idx="11">
                  <c:v>1.0560240000000007</c:v>
                </c:pt>
                <c:pt idx="12">
                  <c:v>1.0560200000000002</c:v>
                </c:pt>
                <c:pt idx="13">
                  <c:v>1.0560200000000002</c:v>
                </c:pt>
                <c:pt idx="14">
                  <c:v>1.0560299999999998</c:v>
                </c:pt>
                <c:pt idx="15">
                  <c:v>1.0560200000000002</c:v>
                </c:pt>
                <c:pt idx="16">
                  <c:v>1.0560200000000002</c:v>
                </c:pt>
                <c:pt idx="17">
                  <c:v>1.0560199999999984</c:v>
                </c:pt>
                <c:pt idx="18">
                  <c:v>1.0560299999999998</c:v>
                </c:pt>
                <c:pt idx="19">
                  <c:v>1.0560200000000002</c:v>
                </c:pt>
                <c:pt idx="20">
                  <c:v>1.0560200000000002</c:v>
                </c:pt>
                <c:pt idx="21">
                  <c:v>1.0560200000000002</c:v>
                </c:pt>
                <c:pt idx="22">
                  <c:v>1.0560200000000002</c:v>
                </c:pt>
                <c:pt idx="23">
                  <c:v>1.0560299999999998</c:v>
                </c:pt>
                <c:pt idx="24">
                  <c:v>1.0560200000000002</c:v>
                </c:pt>
                <c:pt idx="25">
                  <c:v>0</c:v>
                </c:pt>
              </c:numCache>
            </c:numRef>
          </c:val>
        </c:ser>
        <c:ser>
          <c:idx val="0"/>
          <c:order val="1"/>
          <c:tx>
            <c:strRef>
              <c:f>Output!$D$53</c:f>
              <c:strCache>
                <c:ptCount val="1"/>
                <c:pt idx="0">
                  <c:v>Risk Mean - Capex</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Output!$F$50:$AE$50</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Output!$F$53:$AE$53</c:f>
              <c:numCache>
                <c:ptCount val="26"/>
                <c:pt idx="0">
                  <c:v>11.61665</c:v>
                </c:pt>
                <c:pt idx="1">
                  <c:v>11.95166</c:v>
                </c:pt>
                <c:pt idx="2">
                  <c:v>12.290029999999998</c:v>
                </c:pt>
                <c:pt idx="3">
                  <c:v>17.631770000000003</c:v>
                </c:pt>
                <c:pt idx="4">
                  <c:v>17.976960000000005</c:v>
                </c:pt>
                <c:pt idx="5">
                  <c:v>4.999989999999997</c:v>
                </c:pt>
                <c:pt idx="6">
                  <c:v>4.999979999999994</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Output!$D$54</c:f>
              <c:strCache>
                <c:ptCount val="1"/>
                <c:pt idx="0">
                  <c:v>Risk Mean - Opex</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Output!$F$50:$AE$50</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Output!$F$54:$AE$54</c:f>
              <c:numCache>
                <c:ptCount val="26"/>
                <c:pt idx="0">
                  <c:v>3.921677</c:v>
                </c:pt>
                <c:pt idx="1">
                  <c:v>3.8175410000000003</c:v>
                </c:pt>
                <c:pt idx="2">
                  <c:v>3.9380820000000005</c:v>
                </c:pt>
                <c:pt idx="3">
                  <c:v>4.054219999999999</c:v>
                </c:pt>
                <c:pt idx="4">
                  <c:v>4.16592</c:v>
                </c:pt>
                <c:pt idx="5">
                  <c:v>3.7783900000000017</c:v>
                </c:pt>
                <c:pt idx="6">
                  <c:v>3.8814199999999985</c:v>
                </c:pt>
                <c:pt idx="7">
                  <c:v>3.979849999999999</c:v>
                </c:pt>
                <c:pt idx="8">
                  <c:v>4.073629999999998</c:v>
                </c:pt>
                <c:pt idx="9">
                  <c:v>4.130600000000001</c:v>
                </c:pt>
                <c:pt idx="10">
                  <c:v>3.8104800000000054</c:v>
                </c:pt>
                <c:pt idx="11">
                  <c:v>3.890889999999999</c:v>
                </c:pt>
                <c:pt idx="12">
                  <c:v>3.9664299999999955</c:v>
                </c:pt>
                <c:pt idx="13">
                  <c:v>4.0471</c:v>
                </c:pt>
                <c:pt idx="14">
                  <c:v>4.093110000000003</c:v>
                </c:pt>
                <c:pt idx="15">
                  <c:v>3.8137800000000013</c:v>
                </c:pt>
                <c:pt idx="16">
                  <c:v>3.889109999999995</c:v>
                </c:pt>
                <c:pt idx="17">
                  <c:v>3.9635099999999994</c:v>
                </c:pt>
                <c:pt idx="18">
                  <c:v>4.037010000000009</c:v>
                </c:pt>
                <c:pt idx="19">
                  <c:v>4.0889899999999955</c:v>
                </c:pt>
                <c:pt idx="20">
                  <c:v>3.8414199999999994</c:v>
                </c:pt>
                <c:pt idx="21">
                  <c:v>3.9094199999999972</c:v>
                </c:pt>
                <c:pt idx="22">
                  <c:v>3.9764399999999966</c:v>
                </c:pt>
                <c:pt idx="23">
                  <c:v>4.042410000000004</c:v>
                </c:pt>
                <c:pt idx="24">
                  <c:v>4.107370000000003</c:v>
                </c:pt>
                <c:pt idx="25">
                  <c:v>5.5009000000000015</c:v>
                </c:pt>
              </c:numCache>
            </c:numRef>
          </c:val>
        </c:ser>
        <c:ser>
          <c:idx val="3"/>
          <c:order val="3"/>
          <c:tx>
            <c:strRef>
              <c:f>Output!$D$56</c:f>
              <c:strCache>
                <c:ptCount val="1"/>
                <c:pt idx="0">
                  <c:v>Risk Premium - All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Output!$F$50:$AE$50</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cat>
          <c:val>
            <c:numRef>
              <c:f>Output!$F$56:$AE$56</c:f>
              <c:numCache>
                <c:ptCount val="26"/>
                <c:pt idx="0">
                  <c:v>4.643049600000001</c:v>
                </c:pt>
                <c:pt idx="1">
                  <c:v>5.099801199999997</c:v>
                </c:pt>
                <c:pt idx="2">
                  <c:v>5.668605200000002</c:v>
                </c:pt>
                <c:pt idx="3">
                  <c:v>6.215954000000002</c:v>
                </c:pt>
                <c:pt idx="4">
                  <c:v>6.122917999999991</c:v>
                </c:pt>
                <c:pt idx="5">
                  <c:v>1.9691979999999907</c:v>
                </c:pt>
                <c:pt idx="6">
                  <c:v>1.6173780000000084</c:v>
                </c:pt>
                <c:pt idx="7">
                  <c:v>-0.03037299999998755</c:v>
                </c:pt>
                <c:pt idx="8">
                  <c:v>1.0353479999999946</c:v>
                </c:pt>
                <c:pt idx="9">
                  <c:v>1.0761769999999968</c:v>
                </c:pt>
                <c:pt idx="10">
                  <c:v>0.9054980000000157</c:v>
                </c:pt>
                <c:pt idx="11">
                  <c:v>1.3226859999999974</c:v>
                </c:pt>
                <c:pt idx="12">
                  <c:v>0.5949500000000079</c:v>
                </c:pt>
                <c:pt idx="13">
                  <c:v>0.8965799999999895</c:v>
                </c:pt>
                <c:pt idx="14">
                  <c:v>1.2237599999999844</c:v>
                </c:pt>
                <c:pt idx="15">
                  <c:v>0.6099000000000068</c:v>
                </c:pt>
                <c:pt idx="16">
                  <c:v>0.7560700000000047</c:v>
                </c:pt>
                <c:pt idx="17">
                  <c:v>0.1885700000000039</c:v>
                </c:pt>
                <c:pt idx="18">
                  <c:v>0.6166599999999889</c:v>
                </c:pt>
                <c:pt idx="19">
                  <c:v>1.2209900000000182</c:v>
                </c:pt>
                <c:pt idx="20">
                  <c:v>1.1938599999999902</c:v>
                </c:pt>
                <c:pt idx="21">
                  <c:v>0.6721599999999945</c:v>
                </c:pt>
                <c:pt idx="22">
                  <c:v>0.8895400000000002</c:v>
                </c:pt>
                <c:pt idx="23">
                  <c:v>1.3245599999999982</c:v>
                </c:pt>
                <c:pt idx="24">
                  <c:v>1.3797100000000064</c:v>
                </c:pt>
                <c:pt idx="25">
                  <c:v>-0.666499999999985</c:v>
                </c:pt>
              </c:numCache>
            </c:numRef>
          </c:val>
        </c:ser>
        <c:overlap val="100"/>
        <c:gapWidth val="60"/>
        <c:axId val="59605180"/>
        <c:axId val="66684573"/>
      </c:barChart>
      <c:catAx>
        <c:axId val="596051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684573"/>
        <c:crosses val="autoZero"/>
        <c:auto val="1"/>
        <c:lblOffset val="100"/>
        <c:noMultiLvlLbl val="0"/>
      </c:catAx>
      <c:valAx>
        <c:axId val="66684573"/>
        <c:scaling>
          <c:orientation val="minMax"/>
          <c:min val="0"/>
        </c:scaling>
        <c:axPos val="l"/>
        <c:title>
          <c:tx>
            <c:rich>
              <a:bodyPr vert="horz" rot="-5400000" anchor="ctr"/>
              <a:lstStyle/>
              <a:p>
                <a:pPr algn="ctr">
                  <a:defRPr/>
                </a:pPr>
                <a:r>
                  <a:rPr lang="en-US" cap="none" sz="975" b="1" i="0" u="none" baseline="0">
                    <a:latin typeface="Arial"/>
                    <a:ea typeface="Arial"/>
                    <a:cs typeface="Arial"/>
                  </a:rPr>
                  <a:t>Risk Provisions (£m)</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605180"/>
        <c:crossesAt val="1"/>
        <c:crossBetween val="between"/>
        <c:dispUnits/>
      </c:valAx>
      <c:spPr>
        <a:solidFill>
          <a:srgbClr val="C0C0C0"/>
        </a:solidFill>
        <a:ln w="12700">
          <a:solidFill>
            <a:srgbClr val="808080"/>
          </a:solidFill>
        </a:ln>
      </c:spPr>
    </c:plotArea>
    <c:legend>
      <c:legendPos val="r"/>
      <c:layout>
        <c:manualLayout>
          <c:xMode val="edge"/>
          <c:yMode val="edge"/>
          <c:x val="0.63375"/>
          <c:y val="0.13275"/>
          <c:w val="0.248"/>
          <c:h val="0.2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Total Risk Cost (P20, Mean, P80)</a:t>
            </a:r>
          </a:p>
        </c:rich>
      </c:tx>
      <c:layout/>
      <c:spPr>
        <a:noFill/>
        <a:ln>
          <a:noFill/>
        </a:ln>
      </c:spPr>
    </c:title>
    <c:plotArea>
      <c:layout/>
      <c:lineChart>
        <c:grouping val="standard"/>
        <c:varyColors val="0"/>
        <c:ser>
          <c:idx val="0"/>
          <c:order val="0"/>
          <c:tx>
            <c:v>Cumulative P20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Output!$F$1:$BE$1</c:f>
              <c:strCache>
                <c:ptCount val="52"/>
                <c:pt idx="0">
                  <c:v>43922</c:v>
                </c:pt>
                <c:pt idx="1">
                  <c:v>44105</c:v>
                </c:pt>
                <c:pt idx="2">
                  <c:v>44287</c:v>
                </c:pt>
                <c:pt idx="3">
                  <c:v>44470</c:v>
                </c:pt>
                <c:pt idx="4">
                  <c:v>44652</c:v>
                </c:pt>
                <c:pt idx="5">
                  <c:v>44835</c:v>
                </c:pt>
                <c:pt idx="6">
                  <c:v>45017</c:v>
                </c:pt>
                <c:pt idx="7">
                  <c:v>45200</c:v>
                </c:pt>
                <c:pt idx="8">
                  <c:v>45383</c:v>
                </c:pt>
                <c:pt idx="9">
                  <c:v>45566</c:v>
                </c:pt>
                <c:pt idx="10">
                  <c:v>45748</c:v>
                </c:pt>
                <c:pt idx="11">
                  <c:v>45931</c:v>
                </c:pt>
                <c:pt idx="12">
                  <c:v>46113</c:v>
                </c:pt>
                <c:pt idx="13">
                  <c:v>46296</c:v>
                </c:pt>
                <c:pt idx="14">
                  <c:v>46478</c:v>
                </c:pt>
                <c:pt idx="15">
                  <c:v>46661</c:v>
                </c:pt>
                <c:pt idx="16">
                  <c:v>46844</c:v>
                </c:pt>
                <c:pt idx="17">
                  <c:v>47027</c:v>
                </c:pt>
                <c:pt idx="18">
                  <c:v>47209</c:v>
                </c:pt>
                <c:pt idx="19">
                  <c:v>47392</c:v>
                </c:pt>
                <c:pt idx="20">
                  <c:v>47574</c:v>
                </c:pt>
                <c:pt idx="21">
                  <c:v>47757</c:v>
                </c:pt>
                <c:pt idx="22">
                  <c:v>47939</c:v>
                </c:pt>
                <c:pt idx="23">
                  <c:v>48122</c:v>
                </c:pt>
                <c:pt idx="24">
                  <c:v>48305</c:v>
                </c:pt>
                <c:pt idx="25">
                  <c:v>48488</c:v>
                </c:pt>
                <c:pt idx="26">
                  <c:v>48670</c:v>
                </c:pt>
                <c:pt idx="27">
                  <c:v>48853</c:v>
                </c:pt>
                <c:pt idx="28">
                  <c:v>49035</c:v>
                </c:pt>
                <c:pt idx="29">
                  <c:v>49218</c:v>
                </c:pt>
                <c:pt idx="30">
                  <c:v>49400</c:v>
                </c:pt>
                <c:pt idx="31">
                  <c:v>49583</c:v>
                </c:pt>
                <c:pt idx="32">
                  <c:v>49766</c:v>
                </c:pt>
                <c:pt idx="33">
                  <c:v>49949</c:v>
                </c:pt>
                <c:pt idx="34">
                  <c:v>50131</c:v>
                </c:pt>
                <c:pt idx="35">
                  <c:v>50314</c:v>
                </c:pt>
                <c:pt idx="36">
                  <c:v>50496</c:v>
                </c:pt>
                <c:pt idx="37">
                  <c:v>50679</c:v>
                </c:pt>
                <c:pt idx="38">
                  <c:v>50861</c:v>
                </c:pt>
                <c:pt idx="39">
                  <c:v>51044</c:v>
                </c:pt>
                <c:pt idx="40">
                  <c:v>51227</c:v>
                </c:pt>
                <c:pt idx="41">
                  <c:v>51410</c:v>
                </c:pt>
                <c:pt idx="42">
                  <c:v>51592</c:v>
                </c:pt>
                <c:pt idx="43">
                  <c:v>51775</c:v>
                </c:pt>
                <c:pt idx="44">
                  <c:v>51957</c:v>
                </c:pt>
                <c:pt idx="45">
                  <c:v>52140</c:v>
                </c:pt>
                <c:pt idx="46">
                  <c:v>52322</c:v>
                </c:pt>
                <c:pt idx="47">
                  <c:v>52505</c:v>
                </c:pt>
                <c:pt idx="48">
                  <c:v>52688</c:v>
                </c:pt>
                <c:pt idx="49">
                  <c:v>52871</c:v>
                </c:pt>
                <c:pt idx="50">
                  <c:v>53053</c:v>
                </c:pt>
                <c:pt idx="51">
                  <c:v>53236</c:v>
                </c:pt>
              </c:strCache>
            </c:strRef>
          </c:cat>
          <c:val>
            <c:numRef>
              <c:f>'@RISK Data'!$J$158:$J$209</c:f>
              <c:numCache>
                <c:ptCount val="52"/>
                <c:pt idx="0">
                  <c:v>5.322689</c:v>
                </c:pt>
                <c:pt idx="1">
                  <c:v>10.75703</c:v>
                </c:pt>
                <c:pt idx="2">
                  <c:v>16.03001</c:v>
                </c:pt>
                <c:pt idx="3">
                  <c:v>21.45591</c:v>
                </c:pt>
                <c:pt idx="4">
                  <c:v>27.3234</c:v>
                </c:pt>
                <c:pt idx="5">
                  <c:v>32.96894</c:v>
                </c:pt>
                <c:pt idx="6">
                  <c:v>41.01445</c:v>
                </c:pt>
                <c:pt idx="7">
                  <c:v>48.85586</c:v>
                </c:pt>
                <c:pt idx="8">
                  <c:v>56.91309</c:v>
                </c:pt>
                <c:pt idx="9">
                  <c:v>65.54859</c:v>
                </c:pt>
                <c:pt idx="10">
                  <c:v>69.41911</c:v>
                </c:pt>
                <c:pt idx="11">
                  <c:v>73.82973</c:v>
                </c:pt>
                <c:pt idx="12">
                  <c:v>77.74458</c:v>
                </c:pt>
                <c:pt idx="13">
                  <c:v>81.76902</c:v>
                </c:pt>
                <c:pt idx="14">
                  <c:v>84.19459</c:v>
                </c:pt>
                <c:pt idx="15">
                  <c:v>86.17833</c:v>
                </c:pt>
                <c:pt idx="16">
                  <c:v>88.63586</c:v>
                </c:pt>
                <c:pt idx="17">
                  <c:v>90.82419</c:v>
                </c:pt>
                <c:pt idx="18">
                  <c:v>92.67481</c:v>
                </c:pt>
                <c:pt idx="19">
                  <c:v>95.02149</c:v>
                </c:pt>
                <c:pt idx="20">
                  <c:v>97.28004</c:v>
                </c:pt>
                <c:pt idx="21">
                  <c:v>99.0649</c:v>
                </c:pt>
                <c:pt idx="22">
                  <c:v>101.1841</c:v>
                </c:pt>
                <c:pt idx="23">
                  <c:v>102.7756</c:v>
                </c:pt>
                <c:pt idx="24">
                  <c:v>105.2399</c:v>
                </c:pt>
                <c:pt idx="25">
                  <c:v>107.2808</c:v>
                </c:pt>
                <c:pt idx="26">
                  <c:v>110.021</c:v>
                </c:pt>
                <c:pt idx="27">
                  <c:v>111.9256</c:v>
                </c:pt>
                <c:pt idx="28">
                  <c:v>114.2796</c:v>
                </c:pt>
                <c:pt idx="29">
                  <c:v>116.2789</c:v>
                </c:pt>
                <c:pt idx="30">
                  <c:v>118.6155</c:v>
                </c:pt>
                <c:pt idx="31">
                  <c:v>120.9398</c:v>
                </c:pt>
                <c:pt idx="32">
                  <c:v>122.9276</c:v>
                </c:pt>
                <c:pt idx="33">
                  <c:v>125.2038</c:v>
                </c:pt>
                <c:pt idx="34">
                  <c:v>126.8329</c:v>
                </c:pt>
                <c:pt idx="35">
                  <c:v>129.2406</c:v>
                </c:pt>
                <c:pt idx="36">
                  <c:v>131.2591</c:v>
                </c:pt>
                <c:pt idx="37">
                  <c:v>133.1345</c:v>
                </c:pt>
                <c:pt idx="38">
                  <c:v>135.1736</c:v>
                </c:pt>
                <c:pt idx="39">
                  <c:v>136.8158</c:v>
                </c:pt>
                <c:pt idx="40">
                  <c:v>138.823</c:v>
                </c:pt>
                <c:pt idx="41">
                  <c:v>140.944</c:v>
                </c:pt>
                <c:pt idx="42">
                  <c:v>143.1912</c:v>
                </c:pt>
                <c:pt idx="43">
                  <c:v>145.1727</c:v>
                </c:pt>
                <c:pt idx="44">
                  <c:v>147.3385</c:v>
                </c:pt>
                <c:pt idx="45">
                  <c:v>149.6996</c:v>
                </c:pt>
                <c:pt idx="46">
                  <c:v>152.0103</c:v>
                </c:pt>
                <c:pt idx="47">
                  <c:v>153.3716</c:v>
                </c:pt>
                <c:pt idx="48">
                  <c:v>155.8392</c:v>
                </c:pt>
                <c:pt idx="49">
                  <c:v>157.8158</c:v>
                </c:pt>
                <c:pt idx="50">
                  <c:v>161.1059</c:v>
                </c:pt>
                <c:pt idx="51">
                  <c:v>161.1824</c:v>
                </c:pt>
              </c:numCache>
            </c:numRef>
          </c:val>
          <c:smooth val="0"/>
        </c:ser>
        <c:ser>
          <c:idx val="1"/>
          <c:order val="1"/>
          <c:tx>
            <c:v>Cumulative P80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Output!$F$1:$BE$1</c:f>
              <c:strCache>
                <c:ptCount val="52"/>
                <c:pt idx="0">
                  <c:v>43922</c:v>
                </c:pt>
                <c:pt idx="1">
                  <c:v>44105</c:v>
                </c:pt>
                <c:pt idx="2">
                  <c:v>44287</c:v>
                </c:pt>
                <c:pt idx="3">
                  <c:v>44470</c:v>
                </c:pt>
                <c:pt idx="4">
                  <c:v>44652</c:v>
                </c:pt>
                <c:pt idx="5">
                  <c:v>44835</c:v>
                </c:pt>
                <c:pt idx="6">
                  <c:v>45017</c:v>
                </c:pt>
                <c:pt idx="7">
                  <c:v>45200</c:v>
                </c:pt>
                <c:pt idx="8">
                  <c:v>45383</c:v>
                </c:pt>
                <c:pt idx="9">
                  <c:v>45566</c:v>
                </c:pt>
                <c:pt idx="10">
                  <c:v>45748</c:v>
                </c:pt>
                <c:pt idx="11">
                  <c:v>45931</c:v>
                </c:pt>
                <c:pt idx="12">
                  <c:v>46113</c:v>
                </c:pt>
                <c:pt idx="13">
                  <c:v>46296</c:v>
                </c:pt>
                <c:pt idx="14">
                  <c:v>46478</c:v>
                </c:pt>
                <c:pt idx="15">
                  <c:v>46661</c:v>
                </c:pt>
                <c:pt idx="16">
                  <c:v>46844</c:v>
                </c:pt>
                <c:pt idx="17">
                  <c:v>47027</c:v>
                </c:pt>
                <c:pt idx="18">
                  <c:v>47209</c:v>
                </c:pt>
                <c:pt idx="19">
                  <c:v>47392</c:v>
                </c:pt>
                <c:pt idx="20">
                  <c:v>47574</c:v>
                </c:pt>
                <c:pt idx="21">
                  <c:v>47757</c:v>
                </c:pt>
                <c:pt idx="22">
                  <c:v>47939</c:v>
                </c:pt>
                <c:pt idx="23">
                  <c:v>48122</c:v>
                </c:pt>
                <c:pt idx="24">
                  <c:v>48305</c:v>
                </c:pt>
                <c:pt idx="25">
                  <c:v>48488</c:v>
                </c:pt>
                <c:pt idx="26">
                  <c:v>48670</c:v>
                </c:pt>
                <c:pt idx="27">
                  <c:v>48853</c:v>
                </c:pt>
                <c:pt idx="28">
                  <c:v>49035</c:v>
                </c:pt>
                <c:pt idx="29">
                  <c:v>49218</c:v>
                </c:pt>
                <c:pt idx="30">
                  <c:v>49400</c:v>
                </c:pt>
                <c:pt idx="31">
                  <c:v>49583</c:v>
                </c:pt>
                <c:pt idx="32">
                  <c:v>49766</c:v>
                </c:pt>
                <c:pt idx="33">
                  <c:v>49949</c:v>
                </c:pt>
                <c:pt idx="34">
                  <c:v>50131</c:v>
                </c:pt>
                <c:pt idx="35">
                  <c:v>50314</c:v>
                </c:pt>
                <c:pt idx="36">
                  <c:v>50496</c:v>
                </c:pt>
                <c:pt idx="37">
                  <c:v>50679</c:v>
                </c:pt>
                <c:pt idx="38">
                  <c:v>50861</c:v>
                </c:pt>
                <c:pt idx="39">
                  <c:v>51044</c:v>
                </c:pt>
                <c:pt idx="40">
                  <c:v>51227</c:v>
                </c:pt>
                <c:pt idx="41">
                  <c:v>51410</c:v>
                </c:pt>
                <c:pt idx="42">
                  <c:v>51592</c:v>
                </c:pt>
                <c:pt idx="43">
                  <c:v>51775</c:v>
                </c:pt>
                <c:pt idx="44">
                  <c:v>51957</c:v>
                </c:pt>
                <c:pt idx="45">
                  <c:v>52140</c:v>
                </c:pt>
                <c:pt idx="46">
                  <c:v>52322</c:v>
                </c:pt>
                <c:pt idx="47">
                  <c:v>52505</c:v>
                </c:pt>
                <c:pt idx="48">
                  <c:v>52688</c:v>
                </c:pt>
                <c:pt idx="49">
                  <c:v>52871</c:v>
                </c:pt>
                <c:pt idx="50">
                  <c:v>53053</c:v>
                </c:pt>
                <c:pt idx="51">
                  <c:v>53236</c:v>
                </c:pt>
              </c:strCache>
            </c:strRef>
          </c:cat>
          <c:val>
            <c:numRef>
              <c:f>'@RISK Data'!$L$158:$L$209</c:f>
              <c:numCache>
                <c:ptCount val="52"/>
                <c:pt idx="0">
                  <c:v>9.993073</c:v>
                </c:pt>
                <c:pt idx="1">
                  <c:v>20.33978</c:v>
                </c:pt>
                <c:pt idx="2">
                  <c:v>30.89252</c:v>
                </c:pt>
                <c:pt idx="3">
                  <c:v>41.57839</c:v>
                </c:pt>
                <c:pt idx="4">
                  <c:v>52.50829</c:v>
                </c:pt>
                <c:pt idx="5">
                  <c:v>64.05592</c:v>
                </c:pt>
                <c:pt idx="6">
                  <c:v>78.28647</c:v>
                </c:pt>
                <c:pt idx="7">
                  <c:v>92.74988</c:v>
                </c:pt>
                <c:pt idx="8">
                  <c:v>107.4819</c:v>
                </c:pt>
                <c:pt idx="9">
                  <c:v>122.0189</c:v>
                </c:pt>
                <c:pt idx="10">
                  <c:v>128.0019</c:v>
                </c:pt>
                <c:pt idx="11">
                  <c:v>133.8225</c:v>
                </c:pt>
                <c:pt idx="12">
                  <c:v>139.7266</c:v>
                </c:pt>
                <c:pt idx="13">
                  <c:v>145.3773</c:v>
                </c:pt>
                <c:pt idx="14">
                  <c:v>147.8254</c:v>
                </c:pt>
                <c:pt idx="15">
                  <c:v>150.3828</c:v>
                </c:pt>
                <c:pt idx="16">
                  <c:v>153.8396</c:v>
                </c:pt>
                <c:pt idx="17">
                  <c:v>156.5478</c:v>
                </c:pt>
                <c:pt idx="18">
                  <c:v>159.5704</c:v>
                </c:pt>
                <c:pt idx="19">
                  <c:v>162.8106</c:v>
                </c:pt>
                <c:pt idx="20">
                  <c:v>165.6348</c:v>
                </c:pt>
                <c:pt idx="21">
                  <c:v>168.5826</c:v>
                </c:pt>
                <c:pt idx="22">
                  <c:v>171.6982</c:v>
                </c:pt>
                <c:pt idx="23">
                  <c:v>174.8522</c:v>
                </c:pt>
                <c:pt idx="24">
                  <c:v>178.3678</c:v>
                </c:pt>
                <c:pt idx="25">
                  <c:v>180.4696</c:v>
                </c:pt>
                <c:pt idx="26">
                  <c:v>183.4642</c:v>
                </c:pt>
                <c:pt idx="27">
                  <c:v>186.4693</c:v>
                </c:pt>
                <c:pt idx="28">
                  <c:v>189.7034</c:v>
                </c:pt>
                <c:pt idx="29">
                  <c:v>192.8422</c:v>
                </c:pt>
                <c:pt idx="30">
                  <c:v>195.5832</c:v>
                </c:pt>
                <c:pt idx="31">
                  <c:v>198.3219</c:v>
                </c:pt>
                <c:pt idx="32">
                  <c:v>201.5148</c:v>
                </c:pt>
                <c:pt idx="33">
                  <c:v>204.0231</c:v>
                </c:pt>
                <c:pt idx="34">
                  <c:v>206.5693</c:v>
                </c:pt>
                <c:pt idx="35">
                  <c:v>209.2312</c:v>
                </c:pt>
                <c:pt idx="36">
                  <c:v>212.2154</c:v>
                </c:pt>
                <c:pt idx="37">
                  <c:v>214.9409</c:v>
                </c:pt>
                <c:pt idx="38">
                  <c:v>217.8971</c:v>
                </c:pt>
                <c:pt idx="39">
                  <c:v>221.3069</c:v>
                </c:pt>
                <c:pt idx="40">
                  <c:v>224.0946</c:v>
                </c:pt>
                <c:pt idx="41">
                  <c:v>227.3982</c:v>
                </c:pt>
                <c:pt idx="42">
                  <c:v>230.4208</c:v>
                </c:pt>
                <c:pt idx="43">
                  <c:v>233.0358</c:v>
                </c:pt>
                <c:pt idx="44">
                  <c:v>235.633</c:v>
                </c:pt>
                <c:pt idx="45">
                  <c:v>238.9578</c:v>
                </c:pt>
                <c:pt idx="46">
                  <c:v>242.1929</c:v>
                </c:pt>
                <c:pt idx="47">
                  <c:v>245.3808</c:v>
                </c:pt>
                <c:pt idx="48">
                  <c:v>248.4936</c:v>
                </c:pt>
                <c:pt idx="49">
                  <c:v>251.9239</c:v>
                </c:pt>
                <c:pt idx="50">
                  <c:v>256.6938</c:v>
                </c:pt>
                <c:pt idx="51">
                  <c:v>256.7583</c:v>
                </c:pt>
              </c:numCache>
            </c:numRef>
          </c:val>
          <c:smooth val="0"/>
        </c:ser>
        <c:ser>
          <c:idx val="2"/>
          <c:order val="2"/>
          <c:tx>
            <c:v>Cumulative Mean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Output!$F$1:$BE$1</c:f>
              <c:strCache>
                <c:ptCount val="52"/>
                <c:pt idx="0">
                  <c:v>43922</c:v>
                </c:pt>
                <c:pt idx="1">
                  <c:v>44105</c:v>
                </c:pt>
                <c:pt idx="2">
                  <c:v>44287</c:v>
                </c:pt>
                <c:pt idx="3">
                  <c:v>44470</c:v>
                </c:pt>
                <c:pt idx="4">
                  <c:v>44652</c:v>
                </c:pt>
                <c:pt idx="5">
                  <c:v>44835</c:v>
                </c:pt>
                <c:pt idx="6">
                  <c:v>45017</c:v>
                </c:pt>
                <c:pt idx="7">
                  <c:v>45200</c:v>
                </c:pt>
                <c:pt idx="8">
                  <c:v>45383</c:v>
                </c:pt>
                <c:pt idx="9">
                  <c:v>45566</c:v>
                </c:pt>
                <c:pt idx="10">
                  <c:v>45748</c:v>
                </c:pt>
                <c:pt idx="11">
                  <c:v>45931</c:v>
                </c:pt>
                <c:pt idx="12">
                  <c:v>46113</c:v>
                </c:pt>
                <c:pt idx="13">
                  <c:v>46296</c:v>
                </c:pt>
                <c:pt idx="14">
                  <c:v>46478</c:v>
                </c:pt>
                <c:pt idx="15">
                  <c:v>46661</c:v>
                </c:pt>
                <c:pt idx="16">
                  <c:v>46844</c:v>
                </c:pt>
                <c:pt idx="17">
                  <c:v>47027</c:v>
                </c:pt>
                <c:pt idx="18">
                  <c:v>47209</c:v>
                </c:pt>
                <c:pt idx="19">
                  <c:v>47392</c:v>
                </c:pt>
                <c:pt idx="20">
                  <c:v>47574</c:v>
                </c:pt>
                <c:pt idx="21">
                  <c:v>47757</c:v>
                </c:pt>
                <c:pt idx="22">
                  <c:v>47939</c:v>
                </c:pt>
                <c:pt idx="23">
                  <c:v>48122</c:v>
                </c:pt>
                <c:pt idx="24">
                  <c:v>48305</c:v>
                </c:pt>
                <c:pt idx="25">
                  <c:v>48488</c:v>
                </c:pt>
                <c:pt idx="26">
                  <c:v>48670</c:v>
                </c:pt>
                <c:pt idx="27">
                  <c:v>48853</c:v>
                </c:pt>
                <c:pt idx="28">
                  <c:v>49035</c:v>
                </c:pt>
                <c:pt idx="29">
                  <c:v>49218</c:v>
                </c:pt>
                <c:pt idx="30">
                  <c:v>49400</c:v>
                </c:pt>
                <c:pt idx="31">
                  <c:v>49583</c:v>
                </c:pt>
                <c:pt idx="32">
                  <c:v>49766</c:v>
                </c:pt>
                <c:pt idx="33">
                  <c:v>49949</c:v>
                </c:pt>
                <c:pt idx="34">
                  <c:v>50131</c:v>
                </c:pt>
                <c:pt idx="35">
                  <c:v>50314</c:v>
                </c:pt>
                <c:pt idx="36">
                  <c:v>50496</c:v>
                </c:pt>
                <c:pt idx="37">
                  <c:v>50679</c:v>
                </c:pt>
                <c:pt idx="38">
                  <c:v>50861</c:v>
                </c:pt>
                <c:pt idx="39">
                  <c:v>51044</c:v>
                </c:pt>
                <c:pt idx="40">
                  <c:v>51227</c:v>
                </c:pt>
                <c:pt idx="41">
                  <c:v>51410</c:v>
                </c:pt>
                <c:pt idx="42">
                  <c:v>51592</c:v>
                </c:pt>
                <c:pt idx="43">
                  <c:v>51775</c:v>
                </c:pt>
                <c:pt idx="44">
                  <c:v>51957</c:v>
                </c:pt>
                <c:pt idx="45">
                  <c:v>52140</c:v>
                </c:pt>
                <c:pt idx="46">
                  <c:v>52322</c:v>
                </c:pt>
                <c:pt idx="47">
                  <c:v>52505</c:v>
                </c:pt>
                <c:pt idx="48">
                  <c:v>52688</c:v>
                </c:pt>
                <c:pt idx="49">
                  <c:v>52871</c:v>
                </c:pt>
                <c:pt idx="50">
                  <c:v>53053</c:v>
                </c:pt>
                <c:pt idx="51">
                  <c:v>53236</c:v>
                </c:pt>
              </c:strCache>
            </c:strRef>
          </c:cat>
          <c:val>
            <c:numRef>
              <c:f>'@RISK Data'!$H$158:$H$209</c:f>
              <c:numCache>
                <c:ptCount val="52"/>
                <c:pt idx="0">
                  <c:v>7.766601</c:v>
                </c:pt>
                <c:pt idx="1">
                  <c:v>15.69673</c:v>
                </c:pt>
                <c:pt idx="2">
                  <c:v>23.68231</c:v>
                </c:pt>
                <c:pt idx="3">
                  <c:v>31.83554</c:v>
                </c:pt>
                <c:pt idx="4">
                  <c:v>40.15629</c:v>
                </c:pt>
                <c:pt idx="5">
                  <c:v>48.64445</c:v>
                </c:pt>
                <c:pt idx="6">
                  <c:v>59.79989</c:v>
                </c:pt>
                <c:pt idx="7">
                  <c:v>71.12247</c:v>
                </c:pt>
                <c:pt idx="8">
                  <c:v>82.61208</c:v>
                </c:pt>
                <c:pt idx="9">
                  <c:v>94.26857</c:v>
                </c:pt>
                <c:pt idx="10">
                  <c:v>99.17262</c:v>
                </c:pt>
                <c:pt idx="11">
                  <c:v>104.103</c:v>
                </c:pt>
                <c:pt idx="12">
                  <c:v>109.0591</c:v>
                </c:pt>
                <c:pt idx="13">
                  <c:v>114.0404</c:v>
                </c:pt>
                <c:pt idx="14">
                  <c:v>116.5463</c:v>
                </c:pt>
                <c:pt idx="15">
                  <c:v>119.0763</c:v>
                </c:pt>
                <c:pt idx="16">
                  <c:v>121.6297</c:v>
                </c:pt>
                <c:pt idx="17">
                  <c:v>124.2059</c:v>
                </c:pt>
                <c:pt idx="18">
                  <c:v>126.8044</c:v>
                </c:pt>
                <c:pt idx="19">
                  <c:v>129.3925</c:v>
                </c:pt>
                <c:pt idx="20">
                  <c:v>131.8154</c:v>
                </c:pt>
                <c:pt idx="21">
                  <c:v>134.259</c:v>
                </c:pt>
                <c:pt idx="22">
                  <c:v>136.7228</c:v>
                </c:pt>
                <c:pt idx="23">
                  <c:v>139.206</c:v>
                </c:pt>
                <c:pt idx="24">
                  <c:v>141.7081</c:v>
                </c:pt>
                <c:pt idx="25">
                  <c:v>144.2284</c:v>
                </c:pt>
                <c:pt idx="26">
                  <c:v>146.7696</c:v>
                </c:pt>
                <c:pt idx="27">
                  <c:v>149.3315</c:v>
                </c:pt>
                <c:pt idx="28">
                  <c:v>151.9141</c:v>
                </c:pt>
                <c:pt idx="29">
                  <c:v>154.4807</c:v>
                </c:pt>
                <c:pt idx="30">
                  <c:v>156.9061</c:v>
                </c:pt>
                <c:pt idx="31">
                  <c:v>159.3505</c:v>
                </c:pt>
                <c:pt idx="32">
                  <c:v>161.8137</c:v>
                </c:pt>
                <c:pt idx="33">
                  <c:v>164.2956</c:v>
                </c:pt>
                <c:pt idx="34">
                  <c:v>166.7961</c:v>
                </c:pt>
                <c:pt idx="35">
                  <c:v>169.3151</c:v>
                </c:pt>
                <c:pt idx="36">
                  <c:v>171.8525</c:v>
                </c:pt>
                <c:pt idx="37">
                  <c:v>174.4082</c:v>
                </c:pt>
                <c:pt idx="38">
                  <c:v>176.9819</c:v>
                </c:pt>
                <c:pt idx="39">
                  <c:v>179.5532</c:v>
                </c:pt>
                <c:pt idx="40">
                  <c:v>181.9933</c:v>
                </c:pt>
                <c:pt idx="41">
                  <c:v>184.4506</c:v>
                </c:pt>
                <c:pt idx="42">
                  <c:v>186.9249</c:v>
                </c:pt>
                <c:pt idx="43">
                  <c:v>189.4161</c:v>
                </c:pt>
                <c:pt idx="44">
                  <c:v>191.924</c:v>
                </c:pt>
                <c:pt idx="45">
                  <c:v>194.4485</c:v>
                </c:pt>
                <c:pt idx="46">
                  <c:v>196.9896</c:v>
                </c:pt>
                <c:pt idx="47">
                  <c:v>199.547</c:v>
                </c:pt>
                <c:pt idx="48">
                  <c:v>202.1206</c:v>
                </c:pt>
                <c:pt idx="49">
                  <c:v>204.7104</c:v>
                </c:pt>
                <c:pt idx="50">
                  <c:v>210.1459</c:v>
                </c:pt>
                <c:pt idx="51">
                  <c:v>210.2112</c:v>
                </c:pt>
              </c:numCache>
            </c:numRef>
          </c:val>
          <c:smooth val="0"/>
        </c:ser>
        <c:hiLowLines>
          <c:spPr>
            <a:ln w="3175">
              <a:solidFill/>
            </a:ln>
          </c:spPr>
        </c:hiLowLines>
        <c:axId val="63290246"/>
        <c:axId val="32741303"/>
      </c:lineChart>
      <c:dateAx>
        <c:axId val="63290246"/>
        <c:scaling>
          <c:orientation val="minMax"/>
        </c:scaling>
        <c:axPos val="b"/>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741303"/>
        <c:crossesAt val="-50"/>
        <c:auto val="0"/>
        <c:noMultiLvlLbl val="0"/>
      </c:dateAx>
      <c:valAx>
        <c:axId val="32741303"/>
        <c:scaling>
          <c:orientation val="minMax"/>
        </c:scaling>
        <c:axPos val="l"/>
        <c:title>
          <c:tx>
            <c:rich>
              <a:bodyPr vert="horz" rot="-5400000" anchor="ctr"/>
              <a:lstStyle/>
              <a:p>
                <a:pPr algn="ctr">
                  <a:defRPr/>
                </a:pPr>
                <a:r>
                  <a:rPr lang="en-US" cap="none" sz="800" b="1" i="0" u="none" baseline="0">
                    <a:latin typeface="Arial"/>
                    <a:ea typeface="Arial"/>
                    <a:cs typeface="Arial"/>
                  </a:rPr>
                  <a:t>Risk Cost (£m)</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29024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Summary!$F$5</c:f>
        </c:strRef>
      </c:tx>
      <c:layout/>
      <c:spPr>
        <a:noFill/>
        <a:ln>
          <a:noFill/>
        </a:ln>
      </c:spPr>
      <c:txPr>
        <a:bodyPr vert="horz" rot="0"/>
        <a:lstStyle/>
        <a:p>
          <a:pPr>
            <a:defRPr lang="en-US" cap="none" sz="1200" b="1" i="0" u="none" baseline="0">
              <a:latin typeface="Arial"/>
              <a:ea typeface="Arial"/>
              <a:cs typeface="Arial"/>
            </a:defRPr>
          </a:pPr>
        </a:p>
      </c:tx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'@RISK Data'!$B$210:$B$229</c:f>
              <c:strCache>
                <c:ptCount val="20"/>
                <c:pt idx="0">
                  <c:v>Transportation maintenance costs</c:v>
                </c:pt>
                <c:pt idx="1">
                  <c:v>Transportation performance</c:v>
                </c:pt>
                <c:pt idx="2">
                  <c:v>Electricity prices</c:v>
                </c:pt>
                <c:pt idx="3">
                  <c:v>Transporation system delivery</c:v>
                </c:pt>
                <c:pt idx="4">
                  <c:v>Waste volumes</c:v>
                </c:pt>
                <c:pt idx="5">
                  <c:v>Process costs</c:v>
                </c:pt>
                <c:pt idx="6">
                  <c:v>Product price</c:v>
                </c:pt>
                <c:pt idx="7">
                  <c:v>Process performance</c:v>
                </c:pt>
                <c:pt idx="8">
                  <c:v>Process regulatory action</c:v>
                </c:pt>
                <c:pt idx="9">
                  <c:v>Site construction cost and delays</c:v>
                </c:pt>
                <c:pt idx="10">
                  <c:v>Incinerator cost and delays</c:v>
                </c:pt>
                <c:pt idx="11">
                  <c:v>Landfill operating cost</c:v>
                </c:pt>
                <c:pt idx="12">
                  <c:v>Landfill regulatory action</c:v>
                </c:pt>
                <c:pt idx="13">
                  <c:v>Landfill targets</c:v>
                </c:pt>
                <c:pt idx="14">
                  <c:v>Landfill tax</c:v>
                </c:pt>
                <c:pt idx="15">
                  <c:v>Plant defects</c:v>
                </c:pt>
                <c:pt idx="16">
                  <c:v>Workforce performance</c:v>
                </c:pt>
                <c:pt idx="17">
                  <c:v>Inflation</c:v>
                </c:pt>
                <c:pt idx="18">
                  <c:v>Insurance premiums</c:v>
                </c:pt>
                <c:pt idx="19">
                  <c:v>Pensions</c:v>
                </c:pt>
              </c:strCache>
            </c:strRef>
          </c:cat>
          <c:val>
            <c:numRef>
              <c:f>'@RISK Data'!$L$210:$L$229</c:f>
              <c:numCache>
                <c:ptCount val="20"/>
                <c:pt idx="0">
                  <c:v>54.65458</c:v>
                </c:pt>
                <c:pt idx="1">
                  <c:v>9.000647</c:v>
                </c:pt>
                <c:pt idx="2">
                  <c:v>17.33328</c:v>
                </c:pt>
                <c:pt idx="3">
                  <c:v>33.10257</c:v>
                </c:pt>
                <c:pt idx="4">
                  <c:v>8.033373</c:v>
                </c:pt>
                <c:pt idx="5">
                  <c:v>38.04141</c:v>
                </c:pt>
                <c:pt idx="6">
                  <c:v>0</c:v>
                </c:pt>
                <c:pt idx="7">
                  <c:v>8.999871</c:v>
                </c:pt>
                <c:pt idx="8">
                  <c:v>0</c:v>
                </c:pt>
                <c:pt idx="9">
                  <c:v>45.35083</c:v>
                </c:pt>
                <c:pt idx="10">
                  <c:v>44.99077</c:v>
                </c:pt>
                <c:pt idx="11">
                  <c:v>6.888073</c:v>
                </c:pt>
                <c:pt idx="12">
                  <c:v>0</c:v>
                </c:pt>
                <c:pt idx="13">
                  <c:v>17.99289</c:v>
                </c:pt>
                <c:pt idx="14">
                  <c:v>8.415766</c:v>
                </c:pt>
                <c:pt idx="15">
                  <c:v>4.533981</c:v>
                </c:pt>
                <c:pt idx="16">
                  <c:v>20.76872</c:v>
                </c:pt>
                <c:pt idx="17">
                  <c:v>29.84641</c:v>
                </c:pt>
                <c:pt idx="18">
                  <c:v>7.941006</c:v>
                </c:pt>
                <c:pt idx="19">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'@RISK Data'!$B$210:$B$229</c:f>
              <c:strCache>
                <c:ptCount val="20"/>
                <c:pt idx="0">
                  <c:v>Transportation maintenance costs</c:v>
                </c:pt>
                <c:pt idx="1">
                  <c:v>Transportation performance</c:v>
                </c:pt>
                <c:pt idx="2">
                  <c:v>Electricity prices</c:v>
                </c:pt>
                <c:pt idx="3">
                  <c:v>Transporation system delivery</c:v>
                </c:pt>
                <c:pt idx="4">
                  <c:v>Waste volumes</c:v>
                </c:pt>
                <c:pt idx="5">
                  <c:v>Process costs</c:v>
                </c:pt>
                <c:pt idx="6">
                  <c:v>Product price</c:v>
                </c:pt>
                <c:pt idx="7">
                  <c:v>Process performance</c:v>
                </c:pt>
                <c:pt idx="8">
                  <c:v>Process regulatory action</c:v>
                </c:pt>
                <c:pt idx="9">
                  <c:v>Site construction cost and delays</c:v>
                </c:pt>
                <c:pt idx="10">
                  <c:v>Incinerator cost and delays</c:v>
                </c:pt>
                <c:pt idx="11">
                  <c:v>Landfill operating cost</c:v>
                </c:pt>
                <c:pt idx="12">
                  <c:v>Landfill regulatory action</c:v>
                </c:pt>
                <c:pt idx="13">
                  <c:v>Landfill targets</c:v>
                </c:pt>
                <c:pt idx="14">
                  <c:v>Landfill tax</c:v>
                </c:pt>
                <c:pt idx="15">
                  <c:v>Plant defects</c:v>
                </c:pt>
                <c:pt idx="16">
                  <c:v>Workforce performance</c:v>
                </c:pt>
                <c:pt idx="17">
                  <c:v>Inflation</c:v>
                </c:pt>
                <c:pt idx="18">
                  <c:v>Insurance premiums</c:v>
                </c:pt>
                <c:pt idx="19">
                  <c:v>Pensions</c:v>
                </c:pt>
              </c:strCache>
            </c:strRef>
          </c:cat>
          <c:val>
            <c:numRef>
              <c:f>'@RISK Data'!$I$210:$I$229</c:f>
              <c:numCache>
                <c:ptCount val="20"/>
                <c:pt idx="0">
                  <c:v>96.01414</c:v>
                </c:pt>
                <c:pt idx="1">
                  <c:v>14.60784</c:v>
                </c:pt>
                <c:pt idx="2">
                  <c:v>29.81114</c:v>
                </c:pt>
                <c:pt idx="3">
                  <c:v>58.51421</c:v>
                </c:pt>
                <c:pt idx="4">
                  <c:v>21.31816</c:v>
                </c:pt>
                <c:pt idx="5">
                  <c:v>64.37522</c:v>
                </c:pt>
                <c:pt idx="6">
                  <c:v>0</c:v>
                </c:pt>
                <c:pt idx="7">
                  <c:v>14.80974</c:v>
                </c:pt>
                <c:pt idx="8">
                  <c:v>14.65711</c:v>
                </c:pt>
                <c:pt idx="9">
                  <c:v>78.22891</c:v>
                </c:pt>
                <c:pt idx="10">
                  <c:v>72.94438</c:v>
                </c:pt>
                <c:pt idx="11">
                  <c:v>14.80724</c:v>
                </c:pt>
                <c:pt idx="12">
                  <c:v>93.16202</c:v>
                </c:pt>
                <c:pt idx="13">
                  <c:v>29.69711</c:v>
                </c:pt>
                <c:pt idx="14">
                  <c:v>14.94907</c:v>
                </c:pt>
                <c:pt idx="15">
                  <c:v>14.72134</c:v>
                </c:pt>
                <c:pt idx="16">
                  <c:v>35.87109</c:v>
                </c:pt>
                <c:pt idx="17">
                  <c:v>68.18573</c:v>
                </c:pt>
                <c:pt idx="18">
                  <c:v>13.55714</c:v>
                </c:pt>
                <c:pt idx="19">
                  <c:v>98.24024</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strRef>
              <c:f>'@RISK Data'!$B$210:$B$229</c:f>
              <c:strCache>
                <c:ptCount val="20"/>
                <c:pt idx="0">
                  <c:v>Transportation maintenance costs</c:v>
                </c:pt>
                <c:pt idx="1">
                  <c:v>Transportation performance</c:v>
                </c:pt>
                <c:pt idx="2">
                  <c:v>Electricity prices</c:v>
                </c:pt>
                <c:pt idx="3">
                  <c:v>Transporation system delivery</c:v>
                </c:pt>
                <c:pt idx="4">
                  <c:v>Waste volumes</c:v>
                </c:pt>
                <c:pt idx="5">
                  <c:v>Process costs</c:v>
                </c:pt>
                <c:pt idx="6">
                  <c:v>Product price</c:v>
                </c:pt>
                <c:pt idx="7">
                  <c:v>Process performance</c:v>
                </c:pt>
                <c:pt idx="8">
                  <c:v>Process regulatory action</c:v>
                </c:pt>
                <c:pt idx="9">
                  <c:v>Site construction cost and delays</c:v>
                </c:pt>
                <c:pt idx="10">
                  <c:v>Incinerator cost and delays</c:v>
                </c:pt>
                <c:pt idx="11">
                  <c:v>Landfill operating cost</c:v>
                </c:pt>
                <c:pt idx="12">
                  <c:v>Landfill regulatory action</c:v>
                </c:pt>
                <c:pt idx="13">
                  <c:v>Landfill targets</c:v>
                </c:pt>
                <c:pt idx="14">
                  <c:v>Landfill tax</c:v>
                </c:pt>
                <c:pt idx="15">
                  <c:v>Plant defects</c:v>
                </c:pt>
                <c:pt idx="16">
                  <c:v>Workforce performance</c:v>
                </c:pt>
                <c:pt idx="17">
                  <c:v>Inflation</c:v>
                </c:pt>
                <c:pt idx="18">
                  <c:v>Insurance premiums</c:v>
                </c:pt>
                <c:pt idx="19">
                  <c:v>Pensions</c:v>
                </c:pt>
              </c:strCache>
            </c:strRef>
          </c:cat>
          <c:val>
            <c:numRef>
              <c:f>'@RISK Data'!$G$210:$G$229</c:f>
              <c:numCache>
                <c:ptCount val="20"/>
                <c:pt idx="0">
                  <c:v>-15.80895</c:v>
                </c:pt>
                <c:pt idx="1">
                  <c:v>0.06980021</c:v>
                </c:pt>
                <c:pt idx="2">
                  <c:v>-9.487506</c:v>
                </c:pt>
                <c:pt idx="3">
                  <c:v>0.00629733</c:v>
                </c:pt>
                <c:pt idx="4">
                  <c:v>-21.61345</c:v>
                </c:pt>
                <c:pt idx="5">
                  <c:v>-20.57626</c:v>
                </c:pt>
                <c:pt idx="6">
                  <c:v>0</c:v>
                </c:pt>
                <c:pt idx="7">
                  <c:v>0.09249459</c:v>
                </c:pt>
                <c:pt idx="8">
                  <c:v>0</c:v>
                </c:pt>
                <c:pt idx="9">
                  <c:v>-18.64739</c:v>
                </c:pt>
                <c:pt idx="10">
                  <c:v>0.7860687</c:v>
                </c:pt>
                <c:pt idx="11">
                  <c:v>-7.406928</c:v>
                </c:pt>
                <c:pt idx="12">
                  <c:v>0</c:v>
                </c:pt>
                <c:pt idx="13">
                  <c:v>0.06951021</c:v>
                </c:pt>
                <c:pt idx="14">
                  <c:v>0.00312381</c:v>
                </c:pt>
                <c:pt idx="15">
                  <c:v>0</c:v>
                </c:pt>
                <c:pt idx="16">
                  <c:v>-8.277923</c:v>
                </c:pt>
                <c:pt idx="17">
                  <c:v>-45.26483</c:v>
                </c:pt>
                <c:pt idx="18">
                  <c:v>-3.912647</c:v>
                </c:pt>
                <c:pt idx="19">
                  <c:v>0</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strRef>
              <c:f>'@RISK Data'!$B$210:$B$229</c:f>
              <c:strCache>
                <c:ptCount val="20"/>
                <c:pt idx="0">
                  <c:v>Transportation maintenance costs</c:v>
                </c:pt>
                <c:pt idx="1">
                  <c:v>Transportation performance</c:v>
                </c:pt>
                <c:pt idx="2">
                  <c:v>Electricity prices</c:v>
                </c:pt>
                <c:pt idx="3">
                  <c:v>Transporation system delivery</c:v>
                </c:pt>
                <c:pt idx="4">
                  <c:v>Waste volumes</c:v>
                </c:pt>
                <c:pt idx="5">
                  <c:v>Process costs</c:v>
                </c:pt>
                <c:pt idx="6">
                  <c:v>Product price</c:v>
                </c:pt>
                <c:pt idx="7">
                  <c:v>Process performance</c:v>
                </c:pt>
                <c:pt idx="8">
                  <c:v>Process regulatory action</c:v>
                </c:pt>
                <c:pt idx="9">
                  <c:v>Site construction cost and delays</c:v>
                </c:pt>
                <c:pt idx="10">
                  <c:v>Incinerator cost and delays</c:v>
                </c:pt>
                <c:pt idx="11">
                  <c:v>Landfill operating cost</c:v>
                </c:pt>
                <c:pt idx="12">
                  <c:v>Landfill regulatory action</c:v>
                </c:pt>
                <c:pt idx="13">
                  <c:v>Landfill targets</c:v>
                </c:pt>
                <c:pt idx="14">
                  <c:v>Landfill tax</c:v>
                </c:pt>
                <c:pt idx="15">
                  <c:v>Plant defects</c:v>
                </c:pt>
                <c:pt idx="16">
                  <c:v>Workforce performance</c:v>
                </c:pt>
                <c:pt idx="17">
                  <c:v>Inflation</c:v>
                </c:pt>
                <c:pt idx="18">
                  <c:v>Insurance premiums</c:v>
                </c:pt>
                <c:pt idx="19">
                  <c:v>Pensions</c:v>
                </c:pt>
              </c:strCache>
            </c:strRef>
          </c:cat>
          <c:val>
            <c:numRef>
              <c:f>'@RISK Data'!$J$210:$J$229</c:f>
              <c:numCache>
                <c:ptCount val="20"/>
                <c:pt idx="0">
                  <c:v>10.96381</c:v>
                </c:pt>
                <c:pt idx="1">
                  <c:v>2.995955</c:v>
                </c:pt>
                <c:pt idx="2">
                  <c:v>2.6236</c:v>
                </c:pt>
                <c:pt idx="3">
                  <c:v>6.315043</c:v>
                </c:pt>
                <c:pt idx="4">
                  <c:v>-8.06577</c:v>
                </c:pt>
                <c:pt idx="5">
                  <c:v>5.801964</c:v>
                </c:pt>
                <c:pt idx="6">
                  <c:v>0</c:v>
                </c:pt>
                <c:pt idx="7">
                  <c:v>3.00252</c:v>
                </c:pt>
                <c:pt idx="8">
                  <c:v>0</c:v>
                </c:pt>
                <c:pt idx="9">
                  <c:v>8.257493</c:v>
                </c:pt>
                <c:pt idx="10">
                  <c:v>14.98317</c:v>
                </c:pt>
                <c:pt idx="11">
                  <c:v>-1.728547</c:v>
                </c:pt>
                <c:pt idx="12">
                  <c:v>0</c:v>
                </c:pt>
                <c:pt idx="13">
                  <c:v>6.00248</c:v>
                </c:pt>
                <c:pt idx="14">
                  <c:v>1.60922</c:v>
                </c:pt>
                <c:pt idx="15">
                  <c:v>0</c:v>
                </c:pt>
                <c:pt idx="16">
                  <c:v>3.776753</c:v>
                </c:pt>
                <c:pt idx="17">
                  <c:v>-13.84465</c:v>
                </c:pt>
                <c:pt idx="18">
                  <c:v>1.314734</c:v>
                </c:pt>
                <c:pt idx="19">
                  <c:v>0</c:v>
                </c:pt>
              </c:numCache>
            </c:numRef>
          </c:val>
          <c:smooth val="0"/>
        </c:ser>
        <c:hiLowLines>
          <c:spPr>
            <a:ln w="3175">
              <a:solidFill/>
            </a:ln>
          </c:spPr>
        </c:hiLowLines>
        <c:upDownBars>
          <c:upBars/>
          <c:downBars/>
        </c:upDownBars>
        <c:axId val="26236272"/>
        <c:axId val="34799857"/>
      </c:lineChart>
      <c:catAx>
        <c:axId val="2623627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4799857"/>
        <c:crossesAt val="-250000"/>
        <c:auto val="1"/>
        <c:lblOffset val="100"/>
        <c:noMultiLvlLbl val="0"/>
      </c:catAx>
      <c:valAx>
        <c:axId val="34799857"/>
        <c:scaling>
          <c:orientation val="minMax"/>
        </c:scaling>
        <c:axPos val="l"/>
        <c:title>
          <c:tx>
            <c:rich>
              <a:bodyPr vert="horz" rot="-5400000" anchor="ctr"/>
              <a:lstStyle/>
              <a:p>
                <a:pPr algn="ctr">
                  <a:defRPr/>
                </a:pPr>
                <a:r>
                  <a:rPr lang="en-US" cap="none" sz="1000" b="1" i="0" u="none" baseline="0">
                    <a:latin typeface="Arial"/>
                    <a:ea typeface="Arial"/>
                    <a:cs typeface="Arial"/>
                  </a:rPr>
                  <a:t>Effect on Total Project Cost (£m)</a:t>
                </a:r>
              </a:p>
            </c:rich>
          </c:tx>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latin typeface="Arial"/>
                <a:ea typeface="Arial"/>
                <a:cs typeface="Arial"/>
              </a:defRPr>
            </a:pPr>
          </a:p>
        </c:txPr>
        <c:crossAx val="2623627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21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0"/>
  </sheetViews>
  <pageMargins left="0.75" right="0.75" top="1" bottom="1"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95250</xdr:rowOff>
    </xdr:from>
    <xdr:to>
      <xdr:col>10</xdr:col>
      <xdr:colOff>457200</xdr:colOff>
      <xdr:row>67</xdr:row>
      <xdr:rowOff>28575</xdr:rowOff>
    </xdr:to>
    <xdr:sp>
      <xdr:nvSpPr>
        <xdr:cNvPr id="1" name="Rectangle 1"/>
        <xdr:cNvSpPr>
          <a:spLocks/>
        </xdr:cNvSpPr>
      </xdr:nvSpPr>
      <xdr:spPr>
        <a:xfrm>
          <a:off x="485775" y="95250"/>
          <a:ext cx="6067425" cy="1078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Disclaimer
</a:t>
          </a:r>
          <a:r>
            <a:rPr lang="en-US" cap="none" sz="1000" b="0" i="0" u="none" baseline="0">
              <a:latin typeface="Arial"/>
              <a:ea typeface="Arial"/>
              <a:cs typeface="Arial"/>
            </a:rPr>
            <a:t>The Risk Agenda takes no responsibility whatsoever for anything you do with this workbook.  It is provided to aid understanding of the book </a:t>
          </a:r>
          <a:r>
            <a:rPr lang="en-US" cap="none" sz="1000" b="0" i="1" u="none" baseline="0">
              <a:latin typeface="Arial"/>
              <a:ea typeface="Arial"/>
              <a:cs typeface="Arial"/>
            </a:rPr>
            <a:t>Estimating Risk: A Management Approach</a:t>
          </a:r>
          <a:r>
            <a:rPr lang="en-US" cap="none" sz="1000" b="0" i="0" u="none" baseline="0">
              <a:latin typeface="Arial"/>
              <a:ea typeface="Arial"/>
              <a:cs typeface="Arial"/>
            </a:rPr>
            <a:t> by Andy Garlick.  References are to this book.</a:t>
          </a:r>
          <a:r>
            <a:rPr lang="en-US" cap="none" sz="1000" b="1" i="0" u="none" baseline="0">
              <a:latin typeface="Arial"/>
              <a:ea typeface="Arial"/>
              <a:cs typeface="Arial"/>
            </a:rPr>
            <a:t>
Orientation</a:t>
          </a:r>
          <a:r>
            <a:rPr lang="en-US" cap="none" sz="1000" b="0" i="0" u="none" baseline="0">
              <a:latin typeface="Arial"/>
              <a:ea typeface="Arial"/>
              <a:cs typeface="Arial"/>
            </a:rPr>
            <a:t>
The worksheets are as set out in Figure 6.4 except that Sensitivity Chart is called 'Spread' and Simulation Data is '@RISK Data'.  Specifically:
  Figures 4.3 and 4.5 are 'Spreads'
  Figures 4.4 and 4.6 are 'Summary'
  Table 6.5 is 'Risks' (dark grey line represents results of Figure 6.5)
  Table 6.6 is 'Revenue'
  Table 6.7 is 'Output'
</a:t>
          </a:r>
          <a:r>
            <a:rPr lang="en-US" cap="none" sz="1000" b="1" i="0" u="none" baseline="0">
              <a:latin typeface="Arial"/>
              <a:ea typeface="Arial"/>
              <a:cs typeface="Arial"/>
            </a:rPr>
            <a:t>Instructions - Input</a:t>
          </a:r>
          <a:r>
            <a:rPr lang="en-US" cap="none" sz="1000" b="0" i="0" u="none" baseline="0">
              <a:latin typeface="Arial"/>
              <a:ea typeface="Arial"/>
              <a:cs typeface="Arial"/>
            </a:rPr>
            <a:t>
The main input is in 'Risks'.  Each risk is inserted as a row as described on pages 102 and 104.  Briefly they are @RISK distributions for the Intensity and then factors (times the Intensity) and time profiles which are applied for each of Revenue, Capex and Opex.  You can define the profiles on the relevant sheet.  Shaded cells are not expected to receive user input.
By default triangle distributions are used.  You can use others but be aware that this affects the expected value (EV) column (column 18) which must be inserted by hand.  (But this does not affect any other part of the model.)
The A1 cell toggles the model between the two versions discussed in Chapter 4 of the book.  If it is 'M', the modified (or improved) model is used (as in Figures 4.5 and 4.6), if not, it is the original initial model (as in Figures 4.3 and 4.4).  Note that workbook as downloaded is set to the unmodified model, although the results are those of the modified one (as in Figures 4.5 and 4.6).
There is a button to initialise the model, following changes.  This sets up the @RISK output functions where they are needed (column 19).  It also defines the ranges in '@RISK Data' which are used for the sensitvity chart in 'Spreads'.
The B1 cell contains the number of risks after the model has been initialised.
Any changes to this sheet will result in a reminder on the 'Summary' sheet that the revised model has not been run.
</a:t>
          </a:r>
          <a:r>
            <a:rPr lang="en-US" cap="none" sz="1000" b="1" i="0" u="none" baseline="0">
              <a:latin typeface="Arial"/>
              <a:ea typeface="Arial"/>
              <a:cs typeface="Arial"/>
            </a:rPr>
            <a:t>Instructions - Running</a:t>
          </a:r>
          <a:r>
            <a:rPr lang="en-US" cap="none" sz="1000" b="0" i="0" u="none" baseline="0">
              <a:latin typeface="Arial"/>
              <a:ea typeface="Arial"/>
              <a:cs typeface="Arial"/>
            </a:rPr>
            <a:t>
Run the model with @RISK in the normal way with 1000 simulations, say.  Display the 'Summary Statistics' window and change the percentiles to P20 and P80.  (You can do this by changing the top one, selecting every item in the column and using the menu item Edit Fill Down.  Then select all the data (using the top left cell), copy it using the menu item or control-C.  Navigate to the the '@RISK Data' worksheet and press the button.  This pastes it as required.
That's it.  The warning message should be replaced by on OK message and you can use all the graphs as required.
</a:t>
          </a:r>
          <a:r>
            <a:rPr lang="en-US" cap="none" sz="1000" b="1" i="0" u="none" baseline="0">
              <a:latin typeface="Arial"/>
              <a:ea typeface="Arial"/>
              <a:cs typeface="Arial"/>
            </a:rPr>
            <a:t>Routines</a:t>
          </a:r>
          <a:r>
            <a:rPr lang="en-US" cap="none" sz="1000" b="0" i="0" u="none" baseline="0">
              <a:latin typeface="Arial"/>
              <a:ea typeface="Arial"/>
              <a:cs typeface="Arial"/>
            </a:rPr>
            <a:t>
The routines built in are as follows:
Module1.Initialise: inserts the @RISK output functions in 'Risks' and sets up the 'Spreads' chart.  This facilitates making changes to the model.
Risks.Change: puts warning on 'Summary' that results are not relevant to the model currently in 'Risks'.  Note that the warning is not initiated by other changes to the model (sloppy coding!)
Summary.Button: runs Module1.Initialise above
'@RISK Data'.Button: pastes data which you will have previously copied from @RISK and reverses the warning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16</xdr:col>
      <xdr:colOff>0</xdr:colOff>
      <xdr:row>25</xdr:row>
      <xdr:rowOff>0</xdr:rowOff>
    </xdr:to>
    <xdr:graphicFrame>
      <xdr:nvGraphicFramePr>
        <xdr:cNvPr id="1" name="Chart 1"/>
        <xdr:cNvGraphicFramePr/>
      </xdr:nvGraphicFramePr>
      <xdr:xfrm>
        <a:off x="2838450" y="0"/>
        <a:ext cx="7924800" cy="412432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26</xdr:row>
      <xdr:rowOff>0</xdr:rowOff>
    </xdr:from>
    <xdr:to>
      <xdr:col>16</xdr:col>
      <xdr:colOff>0</xdr:colOff>
      <xdr:row>53</xdr:row>
      <xdr:rowOff>0</xdr:rowOff>
    </xdr:to>
    <xdr:graphicFrame>
      <xdr:nvGraphicFramePr>
        <xdr:cNvPr id="2" name="Chart 6"/>
        <xdr:cNvGraphicFramePr/>
      </xdr:nvGraphicFramePr>
      <xdr:xfrm>
        <a:off x="2838450" y="4286250"/>
        <a:ext cx="7924800" cy="4371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838200</xdr:colOff>
      <xdr:row>21</xdr:row>
      <xdr:rowOff>76200</xdr:rowOff>
    </xdr:from>
    <xdr:to>
      <xdr:col>1</xdr:col>
      <xdr:colOff>542925</xdr:colOff>
      <xdr:row>24</xdr:row>
      <xdr:rowOff>66675</xdr:rowOff>
    </xdr:to>
    <xdr:pic>
      <xdr:nvPicPr>
        <xdr:cNvPr id="3" name="CommandButton1"/>
        <xdr:cNvPicPr preferRelativeResize="1">
          <a:picLocks noChangeAspect="1"/>
        </xdr:cNvPicPr>
      </xdr:nvPicPr>
      <xdr:blipFill>
        <a:blip r:embed="rId3"/>
        <a:stretch>
          <a:fillRect/>
        </a:stretch>
      </xdr:blipFill>
      <xdr:spPr>
        <a:xfrm>
          <a:off x="838200" y="3552825"/>
          <a:ext cx="11525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2</xdr:row>
      <xdr:rowOff>0</xdr:rowOff>
    </xdr:to>
    <xdr:pic>
      <xdr:nvPicPr>
        <xdr:cNvPr id="1" name="CommandButton1"/>
        <xdr:cNvPicPr preferRelativeResize="1">
          <a:picLocks noChangeAspect="1"/>
        </xdr:cNvPicPr>
      </xdr:nvPicPr>
      <xdr:blipFill>
        <a:blip r:embed="rId1"/>
        <a:stretch>
          <a:fillRect/>
        </a:stretch>
      </xdr:blipFill>
      <xdr:spPr>
        <a:xfrm>
          <a:off x="0" y="0"/>
          <a:ext cx="12192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F29"/>
  <sheetViews>
    <sheetView zoomScale="75" zoomScaleNormal="75" workbookViewId="0" topLeftCell="A1">
      <selection activeCell="B2" sqref="B2"/>
    </sheetView>
  </sheetViews>
  <sheetFormatPr defaultColWidth="9.140625" defaultRowHeight="12.75"/>
  <cols>
    <col min="1" max="1" width="21.7109375" style="0" customWidth="1"/>
    <col min="2" max="2" width="11.7109375" style="0" customWidth="1"/>
  </cols>
  <sheetData>
    <row r="1" ht="15.75">
      <c r="A1" s="10" t="s">
        <v>766</v>
      </c>
    </row>
    <row r="2" ht="12.75">
      <c r="F2" t="str">
        <f>"Risk Provisions as at "&amp;TEXT(A5,"d mmm yyyy, hh:mm")</f>
        <v>Risk Provisions as at 4 Mar 2008, 11:57</v>
      </c>
    </row>
    <row r="3" ht="15.75">
      <c r="A3" s="10" t="str">
        <f>"Risk Model - "&amp;IF(Risks!A1="M","Enhanced","Initial")</f>
        <v>Risk Model - Initial</v>
      </c>
    </row>
    <row r="5" spans="1:6" ht="12.75">
      <c r="A5" s="25">
        <f ca="1">NOW()</f>
        <v>39511.49838171296</v>
      </c>
      <c r="F5" t="str">
        <f>"Sensitivity Chart (Min, P20, P80, Max) as at "&amp;TEXT(A5,"d mmm yyyy, hh:mm")</f>
        <v>Sensitivity Chart (Min, P20, P80, Max) as at 4 Mar 2008, 11:57</v>
      </c>
    </row>
    <row r="7" spans="1:3" ht="12.75">
      <c r="A7" s="1" t="s">
        <v>321</v>
      </c>
      <c r="B7" s="4" t="s">
        <v>318</v>
      </c>
      <c r="C7" s="4"/>
    </row>
    <row r="8" spans="1:3" ht="12.75">
      <c r="A8" t="str">
        <f>Output!D52</f>
        <v>Risk Mean - Revenue</v>
      </c>
      <c r="B8" s="24">
        <f>Output!E52</f>
        <v>24.02451</v>
      </c>
      <c r="C8" s="5"/>
    </row>
    <row r="9" spans="1:3" ht="12.75">
      <c r="A9" t="str">
        <f>Output!D53</f>
        <v>Risk Mean - Capex</v>
      </c>
      <c r="B9" s="24">
        <f>Output!E53</f>
        <v>81.46704</v>
      </c>
      <c r="C9" s="5"/>
    </row>
    <row r="10" spans="1:3" ht="12.75">
      <c r="A10" t="str">
        <f>Output!D54</f>
        <v>Risk Mean - Opex</v>
      </c>
      <c r="B10" s="24">
        <f>Output!E54</f>
        <v>104.7197</v>
      </c>
      <c r="C10" s="5"/>
    </row>
    <row r="11" spans="1:3" ht="12.75">
      <c r="A11" s="1" t="s">
        <v>764</v>
      </c>
      <c r="B11" s="28">
        <f>SUM(B8:B10)</f>
        <v>210.21125</v>
      </c>
      <c r="C11" s="6"/>
    </row>
    <row r="12" spans="1:2" ht="12.75">
      <c r="A12" t="str">
        <f>Output!D56</f>
        <v>Risk Premium - All</v>
      </c>
      <c r="B12" s="24">
        <f>Output!E56</f>
        <v>46.54705000000001</v>
      </c>
    </row>
    <row r="13" spans="1:2" ht="12.75">
      <c r="A13" s="1" t="s">
        <v>765</v>
      </c>
      <c r="B13" s="28">
        <f>SUM(B11:B12)</f>
        <v>256.7583</v>
      </c>
    </row>
    <row r="15" ht="12.75">
      <c r="A15" s="1"/>
    </row>
    <row r="16" spans="1:3" ht="12.75">
      <c r="A16" s="3"/>
      <c r="B16" s="11"/>
      <c r="C16" s="11"/>
    </row>
    <row r="19" ht="12.75">
      <c r="A19" t="s">
        <v>826</v>
      </c>
    </row>
    <row r="21" ht="12.75">
      <c r="C21" s="5"/>
    </row>
    <row r="22" ht="12.75">
      <c r="B22" s="5"/>
    </row>
    <row r="23" spans="1:3" ht="12.75">
      <c r="A23" s="1"/>
      <c r="B23" s="6"/>
      <c r="C23" s="6"/>
    </row>
    <row r="25" ht="12.75">
      <c r="B25" s="5"/>
    </row>
    <row r="29" ht="12.75">
      <c r="A29" s="1"/>
    </row>
  </sheetData>
  <printOptions/>
  <pageMargins left="0.75" right="0.75" top="1" bottom="1" header="0.5" footer="0.5"/>
  <pageSetup fitToHeight="1" fitToWidth="1" orientation="landscape" paperSize="9" scale="68"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S52"/>
  <sheetViews>
    <sheetView zoomScale="75" zoomScaleNormal="75" workbookViewId="0" topLeftCell="A1">
      <selection activeCell="R2" sqref="R2"/>
    </sheetView>
  </sheetViews>
  <sheetFormatPr defaultColWidth="9.140625" defaultRowHeight="12.75"/>
  <cols>
    <col min="1" max="1" width="5.140625" style="0" customWidth="1"/>
    <col min="2" max="2" width="4.00390625" style="20" customWidth="1"/>
    <col min="3" max="3" width="30.7109375" style="0" customWidth="1"/>
    <col min="4" max="7" width="7.57421875" style="0" customWidth="1"/>
    <col min="8" max="8" width="9.421875" style="0" customWidth="1"/>
    <col min="9" max="9" width="6.7109375" style="5" customWidth="1"/>
    <col min="10" max="10" width="7.7109375" style="0" customWidth="1"/>
    <col min="11" max="11" width="8.421875" style="52" customWidth="1"/>
    <col min="12" max="12" width="6.7109375" style="5" customWidth="1"/>
    <col min="13" max="13" width="7.7109375" style="0" customWidth="1"/>
    <col min="14" max="14" width="8.421875" style="52" customWidth="1"/>
    <col min="15" max="15" width="6.7109375" style="5" customWidth="1"/>
    <col min="16" max="16" width="7.7109375" style="0" customWidth="1"/>
    <col min="17" max="17" width="8.421875" style="52" customWidth="1"/>
    <col min="18" max="18" width="10.8515625" style="5" customWidth="1"/>
    <col min="19" max="19" width="9.140625" style="57" customWidth="1"/>
  </cols>
  <sheetData>
    <row r="1" spans="1:19" s="1" customFormat="1" ht="12.75">
      <c r="A1" s="29" t="s">
        <v>825</v>
      </c>
      <c r="B1" s="58">
        <v>20</v>
      </c>
      <c r="C1" s="59"/>
      <c r="D1" s="60" t="s">
        <v>1</v>
      </c>
      <c r="E1" s="61"/>
      <c r="F1" s="61"/>
      <c r="G1" s="48"/>
      <c r="H1" s="62"/>
      <c r="I1" s="63" t="s">
        <v>74</v>
      </c>
      <c r="J1" s="61"/>
      <c r="K1" s="48"/>
      <c r="L1" s="63" t="s">
        <v>75</v>
      </c>
      <c r="M1" s="61"/>
      <c r="N1" s="48"/>
      <c r="O1" s="63" t="s">
        <v>76</v>
      </c>
      <c r="P1" s="61"/>
      <c r="Q1" s="48"/>
      <c r="R1" s="64" t="s">
        <v>2</v>
      </c>
      <c r="S1" s="53" t="s">
        <v>283</v>
      </c>
    </row>
    <row r="2" spans="1:19" s="1" customFormat="1" ht="12.75">
      <c r="A2" s="30"/>
      <c r="B2" s="65" t="s">
        <v>322</v>
      </c>
      <c r="C2" s="66" t="s">
        <v>83</v>
      </c>
      <c r="D2" s="67" t="s">
        <v>3</v>
      </c>
      <c r="E2" s="68" t="s">
        <v>323</v>
      </c>
      <c r="F2" s="68" t="s">
        <v>324</v>
      </c>
      <c r="G2" s="49" t="s">
        <v>325</v>
      </c>
      <c r="H2" s="69" t="s">
        <v>4</v>
      </c>
      <c r="I2" s="70" t="s">
        <v>84</v>
      </c>
      <c r="J2" s="68" t="s">
        <v>5</v>
      </c>
      <c r="K2" s="49" t="s">
        <v>85</v>
      </c>
      <c r="L2" s="70" t="s">
        <v>84</v>
      </c>
      <c r="M2" s="68" t="s">
        <v>5</v>
      </c>
      <c r="N2" s="49" t="s">
        <v>85</v>
      </c>
      <c r="O2" s="70" t="s">
        <v>84</v>
      </c>
      <c r="P2" s="68" t="s">
        <v>5</v>
      </c>
      <c r="Q2" s="49" t="s">
        <v>85</v>
      </c>
      <c r="R2" s="71">
        <f>SUM(R3:R52)</f>
        <v>287.68792853195805</v>
      </c>
      <c r="S2" s="54"/>
    </row>
    <row r="3" spans="1:19" ht="12.75">
      <c r="A3" s="14"/>
      <c r="B3" s="37" t="s">
        <v>24</v>
      </c>
      <c r="C3" s="36" t="s">
        <v>779</v>
      </c>
      <c r="D3" s="14"/>
      <c r="E3" s="12"/>
      <c r="F3" s="12"/>
      <c r="G3" s="13"/>
      <c r="H3" s="15"/>
      <c r="I3" s="22"/>
      <c r="J3" s="12"/>
      <c r="K3" s="50">
        <f ca="1">IF(J3&gt;0,OFFSET(Revenue!$B$3,J3,0),"")</f>
      </c>
      <c r="L3" s="22"/>
      <c r="M3" s="12"/>
      <c r="N3" s="50">
        <f ca="1">IF(M3&gt;0,OFFSET(Capex!B$3,M3,0),"")</f>
      </c>
      <c r="O3" s="22"/>
      <c r="P3" s="12"/>
      <c r="Q3" s="50">
        <f ca="1">IF(P3&gt;0,OFFSET(Opex!B$3,P3,0),"")</f>
      </c>
      <c r="R3" s="26"/>
      <c r="S3" s="55"/>
    </row>
    <row r="4" spans="1:19" ht="12.75">
      <c r="A4" s="14"/>
      <c r="B4" s="37" t="s">
        <v>25</v>
      </c>
      <c r="C4" s="31" t="s">
        <v>780</v>
      </c>
      <c r="D4" s="14">
        <v>1</v>
      </c>
      <c r="E4" s="12">
        <v>-0.05</v>
      </c>
      <c r="F4" s="12">
        <v>0.05</v>
      </c>
      <c r="G4" s="13">
        <v>0.3</v>
      </c>
      <c r="H4" s="15">
        <f ca="1">IF(RAND()&lt;D4,_XLL.RISKTRIANG(E4,F4,G4),0)</f>
        <v>0.09999999999999999</v>
      </c>
      <c r="I4" s="22"/>
      <c r="J4" s="12"/>
      <c r="K4" s="50">
        <f ca="1">IF(J4&gt;0,OFFSET(Revenue!$B$3,J4,0),"")</f>
      </c>
      <c r="L4" s="22"/>
      <c r="M4" s="12"/>
      <c r="N4" s="50">
        <f ca="1">IF(M4&gt;0,OFFSET(Capex!B$3,M4,0),"")</f>
      </c>
      <c r="O4" s="22">
        <f>Output!E13</f>
        <v>326</v>
      </c>
      <c r="P4" s="12">
        <v>5</v>
      </c>
      <c r="Q4" s="50" t="str">
        <f ca="1">IF(P4&gt;0,OFFSET(Opex!B$3,P4,0),"")</f>
        <v>Transportation</v>
      </c>
      <c r="R4" s="26">
        <f aca="true" t="shared" si="0" ref="R4:R29">D4*SUM(E4:G4)*(I4+L4+O4)/3</f>
        <v>32.6</v>
      </c>
      <c r="S4" s="55">
        <f>_XLL.RISKOUTPUT("Transportation maintenance costs","Risks",1)+H4*(I4+L4+O4)</f>
        <v>32.599999999999994</v>
      </c>
    </row>
    <row r="5" spans="1:19" ht="12.75">
      <c r="A5" s="14"/>
      <c r="B5" s="37" t="s">
        <v>26</v>
      </c>
      <c r="C5" s="31" t="s">
        <v>781</v>
      </c>
      <c r="D5" s="14">
        <v>1</v>
      </c>
      <c r="E5" s="12">
        <v>0</v>
      </c>
      <c r="F5" s="12">
        <v>0.1</v>
      </c>
      <c r="G5" s="13">
        <v>0.5</v>
      </c>
      <c r="H5" s="15">
        <f ca="1">IF(RAND()&lt;D5,_XLL.RISKTRIANG(E5,F5,G5),0)</f>
        <v>0.19999999999999998</v>
      </c>
      <c r="I5" s="22">
        <f>-0.33*Output!E5</f>
        <v>30.03</v>
      </c>
      <c r="J5" s="12">
        <v>6</v>
      </c>
      <c r="K5" s="50" t="str">
        <f ca="1">IF(J5&gt;0,OFFSET(Revenue!$B$3,J5,0),"")</f>
        <v>Performance</v>
      </c>
      <c r="L5" s="22"/>
      <c r="M5" s="12"/>
      <c r="N5" s="50">
        <f ca="1">IF(M5&gt;0,OFFSET(Capex!B$3,M5,0),"")</f>
      </c>
      <c r="O5" s="22"/>
      <c r="P5" s="12"/>
      <c r="Q5" s="50">
        <f ca="1">IF(P5&gt;0,OFFSET(Opex!B$3,P5,0),"")</f>
      </c>
      <c r="R5" s="26">
        <f t="shared" si="0"/>
        <v>6.006</v>
      </c>
      <c r="S5" s="55">
        <f>_XLL.RISKOUTPUT("Transportation performance","Risks",2)+H5*(I5+L5+O5)</f>
        <v>6.005999999999999</v>
      </c>
    </row>
    <row r="6" spans="1:19" ht="12.75">
      <c r="A6" s="14"/>
      <c r="B6" s="37" t="s">
        <v>27</v>
      </c>
      <c r="C6" s="31" t="s">
        <v>782</v>
      </c>
      <c r="D6" s="14">
        <v>1</v>
      </c>
      <c r="E6" s="12">
        <v>-0.1</v>
      </c>
      <c r="F6" s="12">
        <v>0.1</v>
      </c>
      <c r="G6" s="13">
        <v>0.3</v>
      </c>
      <c r="H6" s="15">
        <f ca="1">IF(RAND()&lt;D6,_XLL.RISKTRIANG(E6,F6,G6),0)</f>
        <v>0.09999999999999996</v>
      </c>
      <c r="I6" s="22"/>
      <c r="J6" s="12"/>
      <c r="K6" s="50">
        <f ca="1">IF(J6&gt;0,OFFSET(Revenue!$B$3,J6,0),"")</f>
      </c>
      <c r="L6" s="22"/>
      <c r="M6" s="12"/>
      <c r="N6" s="50">
        <f ca="1">IF(M6&gt;0,OFFSET(Capex!B$3,M6,0),"")</f>
      </c>
      <c r="O6" s="22">
        <v>100</v>
      </c>
      <c r="P6" s="12">
        <v>3</v>
      </c>
      <c r="Q6" s="50" t="str">
        <f ca="1">IF(P6&gt;0,OFFSET(Opex!B$3,P6,0),"")</f>
        <v>Growing</v>
      </c>
      <c r="R6" s="26">
        <f t="shared" si="0"/>
        <v>10</v>
      </c>
      <c r="S6" s="55">
        <f>_XLL.RISKOUTPUT("Electricity prices","Risks",3)+H6*(I6+L6+O6)</f>
        <v>9.999999999999996</v>
      </c>
    </row>
    <row r="7" spans="1:19" ht="12.75">
      <c r="A7" s="14"/>
      <c r="B7" s="37" t="s">
        <v>28</v>
      </c>
      <c r="C7" s="36" t="s">
        <v>783</v>
      </c>
      <c r="D7" s="14"/>
      <c r="E7" s="12"/>
      <c r="F7" s="12"/>
      <c r="G7" s="13"/>
      <c r="H7" s="15"/>
      <c r="I7" s="22"/>
      <c r="J7" s="12"/>
      <c r="K7" s="50">
        <f ca="1">IF(J7&gt;0,OFFSET(Revenue!$B$3,J7,0),"")</f>
      </c>
      <c r="L7" s="22"/>
      <c r="M7" s="12"/>
      <c r="N7" s="50">
        <f ca="1">IF(M7&gt;0,OFFSET(Capex!B$3,M7,0),"")</f>
      </c>
      <c r="O7" s="22"/>
      <c r="P7" s="12"/>
      <c r="Q7" s="50">
        <f ca="1">IF(P7&gt;0,OFFSET(Opex!B$3,P7,0),"")</f>
      </c>
      <c r="R7" s="26"/>
      <c r="S7" s="55"/>
    </row>
    <row r="8" spans="1:19" ht="12.75">
      <c r="A8" s="14"/>
      <c r="B8" s="37" t="s">
        <v>29</v>
      </c>
      <c r="C8" s="31" t="s">
        <v>784</v>
      </c>
      <c r="D8" s="14">
        <v>1</v>
      </c>
      <c r="E8" s="12">
        <v>0</v>
      </c>
      <c r="F8" s="12">
        <v>0</v>
      </c>
      <c r="G8" s="13">
        <v>0.2</v>
      </c>
      <c r="H8" s="15">
        <f ca="1">IF(RAND()&lt;D8,_XLL.RISKTRIANG(E8,F8,G8),0)</f>
        <v>0.06666666666666665</v>
      </c>
      <c r="I8" s="22"/>
      <c r="J8" s="12"/>
      <c r="K8" s="50">
        <f ca="1">IF(J8&gt;0,OFFSET(Revenue!$B$3,J8,0),"")</f>
      </c>
      <c r="L8" s="22">
        <f>Output!E7</f>
        <v>300</v>
      </c>
      <c r="M8" s="12">
        <v>5</v>
      </c>
      <c r="N8" s="50" t="str">
        <f ca="1">IF(M8&gt;0,OFFSET(Capex!B$3,M8,0),"")</f>
        <v>Delays</v>
      </c>
      <c r="O8" s="22"/>
      <c r="P8" s="12"/>
      <c r="Q8" s="50">
        <f ca="1">IF(P8&gt;0,OFFSET(Opex!B$3,P8,0),"")</f>
      </c>
      <c r="R8" s="26">
        <f t="shared" si="0"/>
        <v>20</v>
      </c>
      <c r="S8" s="55">
        <f>_XLL.RISKOUTPUT("Transporation system delivery","Risks",4)+H8*(I8+L8+O8)</f>
        <v>19.999999999999996</v>
      </c>
    </row>
    <row r="9" spans="1:19" ht="12.75">
      <c r="A9" s="14"/>
      <c r="B9" s="37" t="s">
        <v>30</v>
      </c>
      <c r="C9" s="36" t="s">
        <v>785</v>
      </c>
      <c r="D9" s="14"/>
      <c r="E9" s="12"/>
      <c r="F9" s="12"/>
      <c r="G9" s="13"/>
      <c r="H9" s="15"/>
      <c r="I9" s="22"/>
      <c r="J9" s="12"/>
      <c r="K9" s="50">
        <f ca="1">IF(J9&gt;0,OFFSET(Revenue!$B$3,J9,0),"")</f>
      </c>
      <c r="L9" s="22"/>
      <c r="M9" s="12"/>
      <c r="N9" s="50">
        <f ca="1">IF(M9&gt;0,OFFSET(Capex!B$3,M9,0),"")</f>
      </c>
      <c r="O9" s="22"/>
      <c r="P9" s="12"/>
      <c r="Q9" s="50">
        <f ca="1">IF(P9&gt;0,OFFSET(Opex!B$3,P9,0),"")</f>
      </c>
      <c r="R9" s="26"/>
      <c r="S9" s="55"/>
    </row>
    <row r="10" spans="1:19" ht="12.75">
      <c r="A10" s="14"/>
      <c r="B10" s="37" t="s">
        <v>31</v>
      </c>
      <c r="C10" s="31" t="s">
        <v>786</v>
      </c>
      <c r="D10" s="14">
        <v>1</v>
      </c>
      <c r="E10" s="12">
        <v>-0.05</v>
      </c>
      <c r="F10" s="12">
        <v>0</v>
      </c>
      <c r="G10" s="13">
        <v>0.05</v>
      </c>
      <c r="H10" s="15">
        <f ca="1">IF(RAND()&lt;D10,_XLL.RISKTRIANG(E10,F10,G10),0)</f>
        <v>0</v>
      </c>
      <c r="I10" s="22"/>
      <c r="J10" s="12"/>
      <c r="K10" s="50">
        <f ca="1">IF(J10&gt;0,OFFSET(Revenue!$B$3,J10,0),"")</f>
      </c>
      <c r="L10" s="22"/>
      <c r="M10" s="12"/>
      <c r="N10" s="50">
        <f ca="1">IF(M10&gt;0,OFFSET(Capex!B$3,M10,0),"")</f>
      </c>
      <c r="O10" s="22">
        <f>Output!E14</f>
        <v>438.7499999999991</v>
      </c>
      <c r="P10" s="12">
        <v>1</v>
      </c>
      <c r="Q10" s="50" t="str">
        <f ca="1">IF(P10&gt;0,OFFSET(Opex!B$3,P10,0),"")</f>
        <v>Uniform</v>
      </c>
      <c r="R10" s="26">
        <f t="shared" si="0"/>
        <v>0</v>
      </c>
      <c r="S10" s="55">
        <f>_XLL.RISKOUTPUT("Waste volumes","Risks",5)+H10*(I10+L10+O10)</f>
        <v>0</v>
      </c>
    </row>
    <row r="11" spans="1:19" ht="12.75">
      <c r="A11" s="14"/>
      <c r="B11" s="37" t="s">
        <v>32</v>
      </c>
      <c r="C11" s="31" t="s">
        <v>787</v>
      </c>
      <c r="D11" s="14">
        <v>1</v>
      </c>
      <c r="E11" s="12">
        <v>-0.05</v>
      </c>
      <c r="F11" s="12">
        <v>0.05</v>
      </c>
      <c r="G11" s="13">
        <v>0.15</v>
      </c>
      <c r="H11" s="15">
        <f ca="1">IF(RAND()&lt;D11,_XLL.RISKTRIANG(E11,F11,G11),0)</f>
        <v>0.04999999999999998</v>
      </c>
      <c r="I11" s="22"/>
      <c r="J11" s="12"/>
      <c r="K11" s="50">
        <f ca="1">IF(J11&gt;0,OFFSET(Revenue!$B$3,J11,0),"")</f>
      </c>
      <c r="L11" s="22"/>
      <c r="M11" s="12"/>
      <c r="N11" s="50">
        <f ca="1">IF(M11&gt;0,OFFSET(Capex!B$3,M11,0),"")</f>
      </c>
      <c r="O11" s="22">
        <f>Output!E14</f>
        <v>438.7499999999991</v>
      </c>
      <c r="P11" s="12">
        <v>1</v>
      </c>
      <c r="Q11" s="50" t="str">
        <f ca="1">IF(P11&gt;0,OFFSET(Opex!B$3,P11,0),"")</f>
        <v>Uniform</v>
      </c>
      <c r="R11" s="26">
        <f t="shared" si="0"/>
        <v>21.937499999999954</v>
      </c>
      <c r="S11" s="55">
        <f>_XLL.RISKOUTPUT("Process costs","Risks",6)+H11*(I11+L11+O11)</f>
        <v>21.937499999999947</v>
      </c>
    </row>
    <row r="12" spans="1:19" ht="12.75">
      <c r="A12" s="14"/>
      <c r="B12" s="37" t="s">
        <v>33</v>
      </c>
      <c r="C12" s="31" t="s">
        <v>788</v>
      </c>
      <c r="D12" s="14">
        <f>IF(A1="M",0,1)</f>
        <v>1</v>
      </c>
      <c r="E12" s="12">
        <v>-0.5</v>
      </c>
      <c r="F12" s="12">
        <v>0</v>
      </c>
      <c r="G12" s="13">
        <v>1</v>
      </c>
      <c r="H12" s="15">
        <f ca="1">IF(RAND()&lt;D12,_XLL.RISKTRIANG(E12,F12,G12),0)</f>
        <v>0.16666666666666666</v>
      </c>
      <c r="I12" s="22"/>
      <c r="J12" s="12"/>
      <c r="K12" s="50">
        <f ca="1">IF(J12&gt;0,OFFSET(Revenue!$B$3,J12,0),"")</f>
      </c>
      <c r="L12" s="22"/>
      <c r="M12" s="12"/>
      <c r="N12" s="50">
        <f ca="1">IF(M12&gt;0,OFFSET(Capex!B$3,M12,0),"")</f>
      </c>
      <c r="O12" s="22">
        <f>-Output!E4</f>
        <v>365</v>
      </c>
      <c r="P12" s="12">
        <v>10</v>
      </c>
      <c r="Q12" s="50" t="str">
        <f ca="1">IF(P12&gt;0,OFFSET(Opex!B$3,P12,0),"")</f>
        <v>Sales</v>
      </c>
      <c r="R12" s="26">
        <f t="shared" si="0"/>
        <v>60.833333333333336</v>
      </c>
      <c r="S12" s="55">
        <f>_XLL.RISKOUTPUT("Product price","Risks",7)+H12*(I12+L12+O12)</f>
        <v>60.83333333333333</v>
      </c>
    </row>
    <row r="13" spans="1:19" ht="12.75">
      <c r="A13" s="14"/>
      <c r="B13" s="37" t="s">
        <v>34</v>
      </c>
      <c r="C13" s="31" t="s">
        <v>789</v>
      </c>
      <c r="D13" s="14">
        <v>1</v>
      </c>
      <c r="E13" s="12">
        <v>0</v>
      </c>
      <c r="F13" s="12">
        <v>0.1</v>
      </c>
      <c r="G13" s="13">
        <v>0.5</v>
      </c>
      <c r="H13" s="15">
        <f ca="1">IF(RAND()&lt;D13,_XLL.RISKTRIANG(E13,F13,G13),0)</f>
        <v>0.19999999999999998</v>
      </c>
      <c r="I13" s="22">
        <f>I5</f>
        <v>30.03</v>
      </c>
      <c r="J13" s="12">
        <v>6</v>
      </c>
      <c r="K13" s="50" t="str">
        <f ca="1">IF(J13&gt;0,OFFSET(Revenue!$B$3,J13,0),"")</f>
        <v>Performance</v>
      </c>
      <c r="L13" s="22"/>
      <c r="M13" s="12"/>
      <c r="N13" s="50">
        <f ca="1">IF(M13&gt;0,OFFSET(Capex!B$3,M13,0),"")</f>
      </c>
      <c r="O13" s="22"/>
      <c r="P13" s="12"/>
      <c r="Q13" s="50">
        <f ca="1">IF(P13&gt;0,OFFSET(Opex!B$3,P13,0),"")</f>
      </c>
      <c r="R13" s="26">
        <f t="shared" si="0"/>
        <v>6.006</v>
      </c>
      <c r="S13" s="55">
        <f>_XLL.RISKOUTPUT("Process performance","Risks",8)+H13*(I13+L13+O13)</f>
        <v>6.005999999999999</v>
      </c>
    </row>
    <row r="14" spans="1:19" ht="12.75">
      <c r="A14" s="14"/>
      <c r="B14" s="37" t="s">
        <v>35</v>
      </c>
      <c r="C14" s="31" t="s">
        <v>790</v>
      </c>
      <c r="D14" s="14">
        <v>0.1</v>
      </c>
      <c r="E14" s="12">
        <v>0</v>
      </c>
      <c r="F14" s="12">
        <v>1</v>
      </c>
      <c r="G14" s="13">
        <v>3</v>
      </c>
      <c r="H14" s="15">
        <f ca="1">IF(RAND()&lt;D14,_XLL.RISKTRIANG(E14,F14,G14),0)</f>
        <v>0</v>
      </c>
      <c r="I14" s="22"/>
      <c r="J14" s="12"/>
      <c r="K14" s="50">
        <f ca="1">IF(J14&gt;0,OFFSET(Revenue!$B$3,J14,0),"")</f>
      </c>
      <c r="L14" s="22"/>
      <c r="M14" s="12"/>
      <c r="N14" s="50">
        <f ca="1">IF(M14&gt;0,OFFSET(Capex!B$3,M14,0),"")</f>
      </c>
      <c r="O14" s="22">
        <v>5</v>
      </c>
      <c r="P14" s="12">
        <v>1</v>
      </c>
      <c r="Q14" s="50" t="str">
        <f ca="1">IF(P14&gt;0,OFFSET(Opex!B$3,P14,0),"")</f>
        <v>Uniform</v>
      </c>
      <c r="R14" s="26">
        <f t="shared" si="0"/>
        <v>0.6666666666666666</v>
      </c>
      <c r="S14" s="55">
        <f>_XLL.RISKOUTPUT("Process regulatory action","Risks",9)+H14*(I14+L14+O14)</f>
        <v>0</v>
      </c>
    </row>
    <row r="15" spans="1:19" ht="12.75">
      <c r="A15" s="14"/>
      <c r="B15" s="37" t="s">
        <v>36</v>
      </c>
      <c r="C15" s="36" t="s">
        <v>791</v>
      </c>
      <c r="D15" s="14"/>
      <c r="E15" s="12"/>
      <c r="F15" s="12"/>
      <c r="G15" s="13"/>
      <c r="H15" s="15"/>
      <c r="I15" s="22"/>
      <c r="J15" s="12"/>
      <c r="K15" s="50">
        <f ca="1">IF(J15&gt;0,OFFSET(Revenue!$B$3,J15,0),"")</f>
      </c>
      <c r="L15" s="22"/>
      <c r="M15" s="12"/>
      <c r="N15" s="50">
        <f ca="1">IF(M15&gt;0,OFFSET(Capex!B$3,M15,0),"")</f>
      </c>
      <c r="O15" s="22"/>
      <c r="P15" s="12"/>
      <c r="Q15" s="50">
        <f ca="1">IF(P15&gt;0,OFFSET(Opex!B$3,P15,0),"")</f>
      </c>
      <c r="R15" s="26"/>
      <c r="S15" s="55"/>
    </row>
    <row r="16" spans="1:19" ht="12.75">
      <c r="A16" s="14"/>
      <c r="B16" s="37" t="s">
        <v>37</v>
      </c>
      <c r="C16" s="31" t="s">
        <v>817</v>
      </c>
      <c r="D16" s="14">
        <v>1</v>
      </c>
      <c r="E16" s="12">
        <v>-0.05</v>
      </c>
      <c r="F16" s="12">
        <v>0.05</v>
      </c>
      <c r="G16" s="13">
        <v>0.2</v>
      </c>
      <c r="H16" s="15">
        <f ca="1">IF(RAND()&lt;D16,_XLL.RISKTRIANG(E16,F16,G16),0)</f>
        <v>0.06666666666666667</v>
      </c>
      <c r="I16" s="22"/>
      <c r="J16" s="12"/>
      <c r="K16" s="50">
        <f ca="1">IF(J16&gt;0,OFFSET(Revenue!$B$3,J16,0),"")</f>
      </c>
      <c r="L16" s="22">
        <f>Output!E8</f>
        <v>400</v>
      </c>
      <c r="M16" s="12">
        <v>2</v>
      </c>
      <c r="N16" s="50" t="str">
        <f ca="1">IF(M16&gt;0,OFFSET(Capex!B$3,M16,0),"")</f>
        <v>Investment</v>
      </c>
      <c r="O16" s="22"/>
      <c r="P16" s="12"/>
      <c r="Q16" s="50">
        <f ca="1">IF(P16&gt;0,OFFSET(Opex!B$3,P16,0),"")</f>
      </c>
      <c r="R16" s="26">
        <f t="shared" si="0"/>
        <v>26.666666666666668</v>
      </c>
      <c r="S16" s="55">
        <f>_XLL.RISKOUTPUT("Site construction cost and delays","Risks",10)+H16*(I16+L16+O16)</f>
        <v>26.666666666666668</v>
      </c>
    </row>
    <row r="17" spans="1:19" ht="12.75">
      <c r="A17" s="14"/>
      <c r="B17" s="39" t="s">
        <v>38</v>
      </c>
      <c r="C17" s="40" t="s">
        <v>792</v>
      </c>
      <c r="D17" s="41">
        <v>1</v>
      </c>
      <c r="E17" s="42">
        <v>0</v>
      </c>
      <c r="F17" s="42">
        <v>0.05</v>
      </c>
      <c r="G17" s="43">
        <v>0.25</v>
      </c>
      <c r="H17" s="44">
        <f ca="1">IF(RAND()&lt;D17,_XLL.RISKTRIANG(E17,F17,G17),0)</f>
        <v>0.09999999999999999</v>
      </c>
      <c r="I17" s="45"/>
      <c r="J17" s="42"/>
      <c r="K17" s="43">
        <f ca="1">IF(J17&gt;0,OFFSET(Revenue!$B$3,J17,0),"")</f>
      </c>
      <c r="L17" s="45">
        <f>Output!E9</f>
        <v>300</v>
      </c>
      <c r="M17" s="42">
        <v>2</v>
      </c>
      <c r="N17" s="43" t="str">
        <f ca="1">IF(M17&gt;0,OFFSET(Capex!B$3,M17,0),"")</f>
        <v>Investment</v>
      </c>
      <c r="O17" s="45"/>
      <c r="P17" s="42"/>
      <c r="Q17" s="43">
        <f ca="1">IF(P17&gt;0,OFFSET(Opex!B$3,P17,0),"")</f>
      </c>
      <c r="R17" s="46">
        <f t="shared" si="0"/>
        <v>30</v>
      </c>
      <c r="S17" s="47">
        <f>_XLL.RISKOUTPUT("Incinerator cost and delays","Risks",11)+H17*(I17+L17+O17)</f>
        <v>29.999999999999996</v>
      </c>
    </row>
    <row r="18" spans="1:19" ht="12.75">
      <c r="A18" s="14"/>
      <c r="B18" s="37" t="s">
        <v>39</v>
      </c>
      <c r="C18" s="36" t="s">
        <v>793</v>
      </c>
      <c r="D18" s="14"/>
      <c r="E18" s="12"/>
      <c r="F18" s="12"/>
      <c r="G18" s="13"/>
      <c r="H18" s="15"/>
      <c r="I18" s="22"/>
      <c r="J18" s="12"/>
      <c r="K18" s="50">
        <f ca="1">IF(J18&gt;0,OFFSET(Revenue!$B$3,J18,0),"")</f>
      </c>
      <c r="L18" s="22"/>
      <c r="M18" s="12"/>
      <c r="N18" s="50">
        <f ca="1">IF(M18&gt;0,OFFSET(Capex!B$3,M18,0),"")</f>
      </c>
      <c r="O18" s="22"/>
      <c r="P18" s="12"/>
      <c r="Q18" s="50">
        <f ca="1">IF(P18&gt;0,OFFSET(Opex!B$3,P18,0),"")</f>
      </c>
      <c r="R18" s="26"/>
      <c r="S18" s="55"/>
    </row>
    <row r="19" spans="1:19" ht="12.75">
      <c r="A19" s="14"/>
      <c r="B19" s="37" t="s">
        <v>40</v>
      </c>
      <c r="C19" s="31" t="s">
        <v>794</v>
      </c>
      <c r="D19" s="14">
        <v>1</v>
      </c>
      <c r="E19" s="12">
        <v>-0.05</v>
      </c>
      <c r="F19" s="12">
        <v>0</v>
      </c>
      <c r="G19" s="13">
        <v>0.1</v>
      </c>
      <c r="H19" s="15">
        <f ca="1">IF(RAND()&lt;D19,_XLL.RISKTRIANG(E19,F19,G19),0)</f>
        <v>0.016666666666666677</v>
      </c>
      <c r="I19" s="22"/>
      <c r="J19" s="12"/>
      <c r="K19" s="50">
        <f ca="1">IF(J19&gt;0,OFFSET(Revenue!$B$3,J19,0),"")</f>
      </c>
      <c r="L19" s="22"/>
      <c r="M19" s="12"/>
      <c r="N19" s="50">
        <f ca="1">IF(M19&gt;0,OFFSET(Capex!B$3,M19,0),"")</f>
      </c>
      <c r="O19" s="22">
        <f>Output!E15</f>
        <v>152.5</v>
      </c>
      <c r="P19" s="12">
        <v>7</v>
      </c>
      <c r="Q19" s="50" t="str">
        <f ca="1">IF(P19&gt;0,OFFSET(Opex!B$3,P19,0),"")</f>
        <v>Landfill</v>
      </c>
      <c r="R19" s="26">
        <f t="shared" si="0"/>
        <v>2.5416666666666665</v>
      </c>
      <c r="S19" s="55">
        <f>_XLL.RISKOUTPUT("Landfill operating cost","Risks",12)+H19*(I19+L19+O19)</f>
        <v>2.5416666666666683</v>
      </c>
    </row>
    <row r="20" spans="1:19" ht="12.75">
      <c r="A20" s="14"/>
      <c r="B20" s="37" t="s">
        <v>41</v>
      </c>
      <c r="C20" s="31" t="s">
        <v>797</v>
      </c>
      <c r="D20" s="14">
        <v>0.1</v>
      </c>
      <c r="E20" s="12">
        <v>0</v>
      </c>
      <c r="F20" s="12">
        <v>3</v>
      </c>
      <c r="G20" s="13">
        <v>10</v>
      </c>
      <c r="H20" s="15">
        <f ca="1">IF(RAND()&lt;D20,_XLL.RISKTRIANG(E20,F20,G20),0)</f>
        <v>0</v>
      </c>
      <c r="I20" s="22"/>
      <c r="J20" s="12"/>
      <c r="K20" s="50">
        <f ca="1">IF(J20&gt;0,OFFSET(Revenue!$B$3,J20,0),"")</f>
      </c>
      <c r="L20" s="22"/>
      <c r="M20" s="12"/>
      <c r="N20" s="50">
        <f ca="1">IF(M20&gt;0,OFFSET(Capex!B$3,M20,0),"")</f>
      </c>
      <c r="O20" s="22">
        <v>10</v>
      </c>
      <c r="P20" s="12">
        <v>1</v>
      </c>
      <c r="Q20" s="50" t="str">
        <f ca="1">IF(P20&gt;0,OFFSET(Opex!B$3,P20,0),"")</f>
        <v>Uniform</v>
      </c>
      <c r="R20" s="26">
        <f t="shared" si="0"/>
        <v>4.333333333333333</v>
      </c>
      <c r="S20" s="55">
        <f>_XLL.RISKOUTPUT("Landfill regulatory action","Risks",13)+H20*(I20+L20+O20)</f>
        <v>0</v>
      </c>
    </row>
    <row r="21" spans="1:19" ht="12.75">
      <c r="A21" s="14"/>
      <c r="B21" s="37" t="s">
        <v>42</v>
      </c>
      <c r="C21" s="31" t="s">
        <v>795</v>
      </c>
      <c r="D21" s="14">
        <v>1</v>
      </c>
      <c r="E21" s="12">
        <v>0</v>
      </c>
      <c r="F21" s="12">
        <v>0.2</v>
      </c>
      <c r="G21" s="13">
        <v>1</v>
      </c>
      <c r="H21" s="15">
        <f ca="1">IF(RAND()&lt;D21,_XLL.RISKTRIANG(E21,F21,G21),0)</f>
        <v>0.39999999999999997</v>
      </c>
      <c r="I21" s="22">
        <f>I5</f>
        <v>30.03</v>
      </c>
      <c r="J21" s="12">
        <v>6</v>
      </c>
      <c r="K21" s="50" t="str">
        <f ca="1">IF(J21&gt;0,OFFSET(Revenue!$B$3,J21,0),"")</f>
        <v>Performance</v>
      </c>
      <c r="L21" s="22"/>
      <c r="M21" s="12"/>
      <c r="N21" s="50">
        <f ca="1">IF(M21&gt;0,OFFSET(Capex!B$3,M21,0),"")</f>
      </c>
      <c r="O21" s="22"/>
      <c r="P21" s="12"/>
      <c r="Q21" s="50">
        <f ca="1">IF(P21&gt;0,OFFSET(Opex!B$3,P21,0),"")</f>
      </c>
      <c r="R21" s="26">
        <f t="shared" si="0"/>
        <v>12.012</v>
      </c>
      <c r="S21" s="55">
        <f>_XLL.RISKOUTPUT("Landfill targets","Risks",14)+H21*(I21+L21+O21)</f>
        <v>12.011999999999999</v>
      </c>
    </row>
    <row r="22" spans="1:19" ht="12.75">
      <c r="A22" s="14"/>
      <c r="B22" s="37" t="s">
        <v>43</v>
      </c>
      <c r="C22" s="31" t="s">
        <v>796</v>
      </c>
      <c r="D22" s="14">
        <v>1</v>
      </c>
      <c r="E22" s="12">
        <v>0</v>
      </c>
      <c r="F22" s="12">
        <v>0</v>
      </c>
      <c r="G22" s="13">
        <v>1</v>
      </c>
      <c r="H22" s="15">
        <f ca="1">IF(RAND()&lt;D22,_XLL.RISKTRIANG(E22,F22,G22),0)</f>
        <v>0.33333333333333337</v>
      </c>
      <c r="I22" s="22"/>
      <c r="J22" s="12"/>
      <c r="K22" s="50">
        <f ca="1">IF(J22&gt;0,OFFSET(Revenue!$B$3,J22,0),"")</f>
      </c>
      <c r="L22" s="22"/>
      <c r="M22" s="12"/>
      <c r="N22" s="50">
        <f ca="1">IF(M22&gt;0,OFFSET(Capex!B$3,M22,0),"")</f>
      </c>
      <c r="O22" s="22">
        <f>0.1*O19</f>
        <v>15.25</v>
      </c>
      <c r="P22" s="12">
        <v>1</v>
      </c>
      <c r="Q22" s="50" t="str">
        <f ca="1">IF(P22&gt;0,OFFSET(Opex!B$3,P22,0),"")</f>
        <v>Uniform</v>
      </c>
      <c r="R22" s="26">
        <f t="shared" si="0"/>
        <v>5.083333333333333</v>
      </c>
      <c r="S22" s="55">
        <f>_XLL.RISKOUTPUT("Landfill tax","Risks",15)+H22*(I22+L22+O22)</f>
        <v>5.083333333333334</v>
      </c>
    </row>
    <row r="23" spans="1:19" ht="12.75">
      <c r="A23" s="14"/>
      <c r="B23" s="37" t="s">
        <v>44</v>
      </c>
      <c r="C23" s="36" t="s">
        <v>798</v>
      </c>
      <c r="D23" s="14"/>
      <c r="E23" s="12"/>
      <c r="F23" s="12"/>
      <c r="G23" s="13"/>
      <c r="H23" s="15"/>
      <c r="I23" s="22"/>
      <c r="J23" s="12"/>
      <c r="K23" s="50">
        <f ca="1">IF(J23&gt;0,OFFSET(Revenue!$B$3,J23,0),"")</f>
      </c>
      <c r="L23" s="22"/>
      <c r="M23" s="12"/>
      <c r="N23" s="50">
        <f ca="1">IF(M23&gt;0,OFFSET(Capex!B$3,M23,0),"")</f>
      </c>
      <c r="O23" s="22"/>
      <c r="P23" s="12"/>
      <c r="Q23" s="50">
        <f ca="1">IF(P23&gt;0,OFFSET(Opex!B$3,P23,0),"")</f>
      </c>
      <c r="R23" s="26"/>
      <c r="S23" s="55"/>
    </row>
    <row r="24" spans="1:19" ht="12.75">
      <c r="A24" s="14"/>
      <c r="B24" s="37" t="s">
        <v>45</v>
      </c>
      <c r="C24" s="31" t="s">
        <v>799</v>
      </c>
      <c r="D24" s="14">
        <v>0.3</v>
      </c>
      <c r="E24" s="12">
        <v>0</v>
      </c>
      <c r="F24" s="12">
        <v>1</v>
      </c>
      <c r="G24" s="13">
        <v>3</v>
      </c>
      <c r="H24" s="15">
        <f ca="1">IF(RAND()&lt;D24,_XLL.RISKTRIANG(E24,F24,G24),0)</f>
        <v>0</v>
      </c>
      <c r="I24" s="22"/>
      <c r="J24" s="12"/>
      <c r="K24" s="50">
        <f ca="1">IF(J24&gt;0,OFFSET(Revenue!$B$3,J24,0),"")</f>
      </c>
      <c r="L24" s="22"/>
      <c r="M24" s="12"/>
      <c r="N24" s="50">
        <f ca="1">IF(M24&gt;0,OFFSET(Capex!B$3,M24,0),"")</f>
      </c>
      <c r="O24" s="22">
        <v>5</v>
      </c>
      <c r="P24" s="12">
        <v>1</v>
      </c>
      <c r="Q24" s="50" t="str">
        <f ca="1">IF(P24&gt;0,OFFSET(Opex!B$3,P24,0),"")</f>
        <v>Uniform</v>
      </c>
      <c r="R24" s="26">
        <f t="shared" si="0"/>
        <v>2</v>
      </c>
      <c r="S24" s="55">
        <f>_XLL.RISKOUTPUT("Plant defects","Risks",16)+H24*(I24+L24+O24)</f>
        <v>0</v>
      </c>
    </row>
    <row r="25" spans="1:19" ht="12.75">
      <c r="A25" s="14"/>
      <c r="B25" s="37" t="s">
        <v>46</v>
      </c>
      <c r="C25" s="31" t="s">
        <v>800</v>
      </c>
      <c r="D25" s="14">
        <v>1</v>
      </c>
      <c r="E25" s="12">
        <v>-0.05</v>
      </c>
      <c r="F25" s="12">
        <v>0.05</v>
      </c>
      <c r="G25" s="13">
        <v>0.2</v>
      </c>
      <c r="H25" s="15">
        <f ca="1">IF(RAND()&lt;D25,_XLL.RISKTRIANG(E25,F25,G25),0)</f>
        <v>0.06666666666666667</v>
      </c>
      <c r="I25" s="22"/>
      <c r="J25" s="12"/>
      <c r="K25" s="50">
        <f ca="1">IF(J25&gt;0,OFFSET(Revenue!$B$3,J25,0),"")</f>
      </c>
      <c r="L25" s="22"/>
      <c r="M25" s="12"/>
      <c r="N25" s="50">
        <f ca="1">IF(M25&gt;0,OFFSET(Capex!B$3,M25,0),"")</f>
      </c>
      <c r="O25" s="22">
        <f>0.2*(Output!E13+Output!E14+Output!E15)</f>
        <v>183.44999999999982</v>
      </c>
      <c r="P25" s="12">
        <v>1</v>
      </c>
      <c r="Q25" s="50" t="str">
        <f ca="1">IF(P25&gt;0,OFFSET(Opex!B$3,P25,0),"")</f>
        <v>Uniform</v>
      </c>
      <c r="R25" s="26">
        <f t="shared" si="0"/>
        <v>12.229999999999988</v>
      </c>
      <c r="S25" s="55">
        <f>_XLL.RISKOUTPUT("Workforce performance","Risks",17)+H25*(I25+L25+O25)</f>
        <v>12.229999999999988</v>
      </c>
    </row>
    <row r="26" spans="1:19" ht="12.75">
      <c r="A26" s="14"/>
      <c r="B26" s="37" t="s">
        <v>47</v>
      </c>
      <c r="C26" s="36" t="s">
        <v>801</v>
      </c>
      <c r="D26" s="14"/>
      <c r="E26" s="12"/>
      <c r="F26" s="12"/>
      <c r="G26" s="13"/>
      <c r="H26" s="15"/>
      <c r="I26" s="22"/>
      <c r="J26" s="12"/>
      <c r="K26" s="50">
        <f ca="1">IF(J26&gt;0,OFFSET(Revenue!$B$3,J26,0),"")</f>
      </c>
      <c r="L26" s="22"/>
      <c r="M26" s="12"/>
      <c r="N26" s="50">
        <f ca="1">IF(M26&gt;0,OFFSET(Capex!B$3,M26,0),"")</f>
      </c>
      <c r="O26" s="22"/>
      <c r="P26" s="12"/>
      <c r="Q26" s="50">
        <f ca="1">IF(P26&gt;0,OFFSET(Opex!B$3,P26,0),"")</f>
      </c>
      <c r="R26" s="26"/>
      <c r="S26" s="55"/>
    </row>
    <row r="27" spans="1:19" ht="12.75">
      <c r="A27" s="14"/>
      <c r="B27" s="37" t="s">
        <v>48</v>
      </c>
      <c r="C27" s="31" t="s">
        <v>802</v>
      </c>
      <c r="D27" s="14">
        <v>1</v>
      </c>
      <c r="E27" s="12">
        <v>-1</v>
      </c>
      <c r="F27" s="12">
        <v>0</v>
      </c>
      <c r="G27" s="13">
        <v>1.5</v>
      </c>
      <c r="H27" s="15">
        <f ca="1">IF(RAND()&lt;D27,_XLL.RISKTRIANG(E27,F27,G27),0)</f>
        <v>0.16666666666666669</v>
      </c>
      <c r="I27" s="22"/>
      <c r="J27" s="12"/>
      <c r="K27" s="50">
        <f ca="1">IF(J27&gt;0,OFFSET(Revenue!$B$3,J27,0),"")</f>
      </c>
      <c r="L27" s="22">
        <f>'Fixed Data'!L2</f>
        <v>22.802640815812293</v>
      </c>
      <c r="M27" s="12">
        <v>3</v>
      </c>
      <c r="N27" s="50" t="str">
        <f ca="1">IF(M27&gt;0,OFFSET(Capex!B$3,M27,0),"")</f>
        <v>Growing</v>
      </c>
      <c r="O27" s="22">
        <f>IF(A1="M",'Fixed Data'!Q2,'Fixed Data'!M2)</f>
        <v>128.0759303759363</v>
      </c>
      <c r="P27" s="12">
        <f>IF(A1="M",2,3)</f>
        <v>3</v>
      </c>
      <c r="Q27" s="50" t="str">
        <f ca="1">IF(P27&gt;0,OFFSET(Opex!B$3,P27,0),"")</f>
        <v>Growing</v>
      </c>
      <c r="R27" s="26">
        <f t="shared" si="0"/>
        <v>25.146428531958097</v>
      </c>
      <c r="S27" s="55">
        <f>_XLL.RISKOUTPUT("Inflation","Risks",18)+H27*(I27+L27+O27)</f>
        <v>25.1464285319581</v>
      </c>
    </row>
    <row r="28" spans="1:19" ht="12.75">
      <c r="A28" s="14"/>
      <c r="B28" s="37" t="s">
        <v>49</v>
      </c>
      <c r="C28" s="31" t="s">
        <v>803</v>
      </c>
      <c r="D28" s="14">
        <v>1</v>
      </c>
      <c r="E28" s="12">
        <v>-0.3</v>
      </c>
      <c r="F28" s="12">
        <v>0.3</v>
      </c>
      <c r="G28" s="13">
        <v>1</v>
      </c>
      <c r="H28" s="15">
        <f ca="1">IF(RAND()&lt;D28,_XLL.RISKTRIANG(E28,F28,G28),0)</f>
        <v>0.33333333333333337</v>
      </c>
      <c r="I28" s="22"/>
      <c r="J28" s="12"/>
      <c r="K28" s="50">
        <f ca="1">IF(J28&gt;0,OFFSET(Revenue!$B$3,J28,0),"")</f>
      </c>
      <c r="L28" s="22">
        <v>3</v>
      </c>
      <c r="M28" s="12">
        <v>2</v>
      </c>
      <c r="N28" s="50" t="str">
        <f ca="1">IF(M28&gt;0,OFFSET(Capex!B$3,M28,0),"")</f>
        <v>Investment</v>
      </c>
      <c r="O28" s="22">
        <f>0.1*Output!E17</f>
        <v>10.875</v>
      </c>
      <c r="P28" s="12">
        <v>9</v>
      </c>
      <c r="Q28" s="50" t="str">
        <f ca="1">IF(P28&gt;0,OFFSET(Opex!B$3,P28,0),"")</f>
        <v>Corporate</v>
      </c>
      <c r="R28" s="26">
        <f t="shared" si="0"/>
        <v>4.625</v>
      </c>
      <c r="S28" s="55">
        <f>_XLL.RISKOUTPUT("Insurance premiums","Risks",19)+H28*(I28+L28+O28)</f>
        <v>4.625000000000001</v>
      </c>
    </row>
    <row r="29" spans="1:19" ht="12.75">
      <c r="A29" s="14"/>
      <c r="B29" s="37" t="s">
        <v>50</v>
      </c>
      <c r="C29" s="31" t="s">
        <v>804</v>
      </c>
      <c r="D29" s="14">
        <v>0.1</v>
      </c>
      <c r="E29" s="12">
        <v>0</v>
      </c>
      <c r="F29" s="12">
        <v>1</v>
      </c>
      <c r="G29" s="13">
        <v>2</v>
      </c>
      <c r="H29" s="15">
        <f ca="1">IF(RAND()&lt;D29,_XLL.RISKTRIANG(E29,F29,G29),0)</f>
        <v>0</v>
      </c>
      <c r="I29" s="22"/>
      <c r="J29" s="12"/>
      <c r="K29" s="50">
        <f ca="1">IF(J29&gt;0,OFFSET(Revenue!$B$3,J29,0),"")</f>
      </c>
      <c r="L29" s="22"/>
      <c r="M29" s="12"/>
      <c r="N29" s="50">
        <f ca="1">IF(M29&gt;0,OFFSET(Capex!B$3,M29,0),"")</f>
      </c>
      <c r="O29" s="22">
        <v>50</v>
      </c>
      <c r="P29" s="12">
        <v>4</v>
      </c>
      <c r="Q29" s="50" t="str">
        <f ca="1">IF(P29&gt;0,OFFSET(Opex!B$3,P29,0),"")</f>
        <v>At end</v>
      </c>
      <c r="R29" s="26">
        <f t="shared" si="0"/>
        <v>5.000000000000001</v>
      </c>
      <c r="S29" s="55">
        <f>_XLL.RISKOUTPUT("Pensions","Risks",20)+H29*(I29+L29+O29)</f>
        <v>0</v>
      </c>
    </row>
    <row r="30" spans="1:19" ht="12.75">
      <c r="A30" s="14"/>
      <c r="B30" s="37" t="s">
        <v>51</v>
      </c>
      <c r="C30" s="31"/>
      <c r="D30" s="14"/>
      <c r="E30" s="12"/>
      <c r="F30" s="12"/>
      <c r="G30" s="13"/>
      <c r="H30" s="15"/>
      <c r="I30" s="22"/>
      <c r="J30" s="12"/>
      <c r="K30" s="50">
        <f ca="1">IF(J30&gt;0,OFFSET(Revenue!$B$3,J30,0),"")</f>
      </c>
      <c r="L30" s="22"/>
      <c r="M30" s="12"/>
      <c r="N30" s="50">
        <f ca="1">IF(M30&gt;0,OFFSET(Capex!B$3,M30,0),"")</f>
      </c>
      <c r="O30" s="22"/>
      <c r="P30" s="12"/>
      <c r="Q30" s="50">
        <f ca="1">IF(P30&gt;0,OFFSET(Opex!B$3,P30,0),"")</f>
      </c>
      <c r="R30" s="26"/>
      <c r="S30" s="55"/>
    </row>
    <row r="31" spans="1:19" ht="12.75">
      <c r="A31" s="14"/>
      <c r="B31" s="37" t="s">
        <v>52</v>
      </c>
      <c r="C31" s="31"/>
      <c r="D31" s="14"/>
      <c r="E31" s="12"/>
      <c r="F31" s="12"/>
      <c r="G31" s="13"/>
      <c r="H31" s="15"/>
      <c r="I31" s="22"/>
      <c r="J31" s="12"/>
      <c r="K31" s="50">
        <f ca="1">IF(J31&gt;0,OFFSET(Revenue!$B$3,J31,0),"")</f>
      </c>
      <c r="L31" s="22"/>
      <c r="M31" s="12"/>
      <c r="N31" s="50">
        <f ca="1">IF(M31&gt;0,OFFSET(Capex!B$3,M31,0),"")</f>
      </c>
      <c r="O31" s="22"/>
      <c r="P31" s="12"/>
      <c r="Q31" s="50">
        <f ca="1">IF(P31&gt;0,OFFSET(Opex!B$3,P31,0),"")</f>
      </c>
      <c r="R31" s="26"/>
      <c r="S31" s="55"/>
    </row>
    <row r="32" spans="1:19" ht="12.75">
      <c r="A32" s="14"/>
      <c r="B32" s="37" t="s">
        <v>53</v>
      </c>
      <c r="C32" s="31"/>
      <c r="D32" s="14"/>
      <c r="E32" s="12"/>
      <c r="F32" s="12"/>
      <c r="G32" s="13"/>
      <c r="H32" s="15"/>
      <c r="I32" s="22"/>
      <c r="J32" s="12"/>
      <c r="K32" s="50">
        <f ca="1">IF(J32&gt;0,OFFSET(Revenue!$B$3,J32,0),"")</f>
      </c>
      <c r="L32" s="22"/>
      <c r="M32" s="12"/>
      <c r="N32" s="50">
        <f ca="1">IF(M32&gt;0,OFFSET(Capex!B$3,M32,0),"")</f>
      </c>
      <c r="O32" s="22"/>
      <c r="P32" s="12"/>
      <c r="Q32" s="50">
        <f ca="1">IF(P32&gt;0,OFFSET(Opex!B$3,P32,0),"")</f>
      </c>
      <c r="R32" s="26"/>
      <c r="S32" s="55"/>
    </row>
    <row r="33" spans="1:19" ht="12.75">
      <c r="A33" s="14"/>
      <c r="B33" s="37" t="s">
        <v>54</v>
      </c>
      <c r="C33" s="31"/>
      <c r="D33" s="14"/>
      <c r="E33" s="12"/>
      <c r="F33" s="12"/>
      <c r="G33" s="13"/>
      <c r="H33" s="15"/>
      <c r="I33" s="22"/>
      <c r="J33" s="12"/>
      <c r="K33" s="50">
        <f ca="1">IF(J33&gt;0,OFFSET(Revenue!$B$3,J33,0),"")</f>
      </c>
      <c r="L33" s="22"/>
      <c r="M33" s="12"/>
      <c r="N33" s="50">
        <f ca="1">IF(M33&gt;0,OFFSET(Capex!B$3,M33,0),"")</f>
      </c>
      <c r="O33" s="22"/>
      <c r="P33" s="12"/>
      <c r="Q33" s="50">
        <f ca="1">IF(P33&gt;0,OFFSET(Opex!B$3,P33,0),"")</f>
      </c>
      <c r="R33" s="26"/>
      <c r="S33" s="55"/>
    </row>
    <row r="34" spans="1:19" ht="12.75">
      <c r="A34" s="14"/>
      <c r="B34" s="37" t="s">
        <v>55</v>
      </c>
      <c r="C34" s="31"/>
      <c r="D34" s="14"/>
      <c r="E34" s="12"/>
      <c r="F34" s="12"/>
      <c r="G34" s="13"/>
      <c r="H34" s="15"/>
      <c r="I34" s="22"/>
      <c r="J34" s="12"/>
      <c r="K34" s="50">
        <f ca="1">IF(J34&gt;0,OFFSET(Revenue!$B$3,J34,0),"")</f>
      </c>
      <c r="L34" s="22"/>
      <c r="M34" s="12"/>
      <c r="N34" s="50">
        <f ca="1">IF(M34&gt;0,OFFSET(Capex!B$3,M34,0),"")</f>
      </c>
      <c r="O34" s="22"/>
      <c r="P34" s="12"/>
      <c r="Q34" s="50">
        <f ca="1">IF(P34&gt;0,OFFSET(Opex!B$3,P34,0),"")</f>
      </c>
      <c r="R34" s="26"/>
      <c r="S34" s="55"/>
    </row>
    <row r="35" spans="1:19" ht="12.75">
      <c r="A35" s="14"/>
      <c r="B35" s="37" t="s">
        <v>56</v>
      </c>
      <c r="C35" s="31"/>
      <c r="D35" s="14"/>
      <c r="E35" s="12"/>
      <c r="F35" s="12"/>
      <c r="G35" s="13"/>
      <c r="H35" s="15"/>
      <c r="I35" s="22"/>
      <c r="J35" s="12"/>
      <c r="K35" s="50">
        <f ca="1">IF(J35&gt;0,OFFSET(Revenue!$B$3,J35,0),"")</f>
      </c>
      <c r="L35" s="22"/>
      <c r="M35" s="12"/>
      <c r="N35" s="50">
        <f ca="1">IF(M35&gt;0,OFFSET(Capex!B$3,M35,0),"")</f>
      </c>
      <c r="O35" s="22"/>
      <c r="P35" s="12"/>
      <c r="Q35" s="50">
        <f ca="1">IF(P35&gt;0,OFFSET(Opex!B$3,P35,0),"")</f>
      </c>
      <c r="R35" s="26"/>
      <c r="S35" s="55"/>
    </row>
    <row r="36" spans="1:19" ht="12.75">
      <c r="A36" s="14"/>
      <c r="B36" s="37" t="s">
        <v>57</v>
      </c>
      <c r="C36" s="31"/>
      <c r="D36" s="14"/>
      <c r="E36" s="12"/>
      <c r="F36" s="12"/>
      <c r="G36" s="13"/>
      <c r="H36" s="15"/>
      <c r="I36" s="22"/>
      <c r="J36" s="12"/>
      <c r="K36" s="50">
        <f ca="1">IF(J36&gt;0,OFFSET(Revenue!$B$3,J36,0),"")</f>
      </c>
      <c r="L36" s="22"/>
      <c r="M36" s="12"/>
      <c r="N36" s="50">
        <f ca="1">IF(M36&gt;0,OFFSET(Capex!B$3,M36,0),"")</f>
      </c>
      <c r="O36" s="22"/>
      <c r="P36" s="12"/>
      <c r="Q36" s="50">
        <f ca="1">IF(P36&gt;0,OFFSET(Opex!B$3,P36,0),"")</f>
      </c>
      <c r="R36" s="26"/>
      <c r="S36" s="55"/>
    </row>
    <row r="37" spans="1:19" ht="12.75">
      <c r="A37" s="14"/>
      <c r="B37" s="37" t="s">
        <v>58</v>
      </c>
      <c r="C37" s="31"/>
      <c r="D37" s="14"/>
      <c r="E37" s="12"/>
      <c r="F37" s="12"/>
      <c r="G37" s="13"/>
      <c r="H37" s="15"/>
      <c r="I37" s="22"/>
      <c r="J37" s="12"/>
      <c r="K37" s="50">
        <f ca="1">IF(J37&gt;0,OFFSET(Revenue!$B$3,J37,0),"")</f>
      </c>
      <c r="L37" s="22"/>
      <c r="M37" s="12"/>
      <c r="N37" s="50">
        <f ca="1">IF(M37&gt;0,OFFSET(Capex!B$3,M37,0),"")</f>
      </c>
      <c r="O37" s="22"/>
      <c r="P37" s="12"/>
      <c r="Q37" s="50">
        <f ca="1">IF(P37&gt;0,OFFSET(Opex!B$3,P37,0),"")</f>
      </c>
      <c r="R37" s="26"/>
      <c r="S37" s="55"/>
    </row>
    <row r="38" spans="1:19" ht="12.75">
      <c r="A38" s="14"/>
      <c r="B38" s="37" t="s">
        <v>59</v>
      </c>
      <c r="C38" s="31"/>
      <c r="D38" s="14"/>
      <c r="E38" s="12"/>
      <c r="F38" s="12"/>
      <c r="G38" s="13"/>
      <c r="H38" s="15"/>
      <c r="I38" s="22"/>
      <c r="J38" s="12"/>
      <c r="K38" s="50">
        <f ca="1">IF(J38&gt;0,OFFSET(Revenue!$B$3,J38,0),"")</f>
      </c>
      <c r="L38" s="22"/>
      <c r="M38" s="12"/>
      <c r="N38" s="50">
        <f ca="1">IF(M38&gt;0,OFFSET(Capex!B$3,M38,0),"")</f>
      </c>
      <c r="O38" s="22"/>
      <c r="P38" s="12"/>
      <c r="Q38" s="50">
        <f ca="1">IF(P38&gt;0,OFFSET(Opex!B$3,P38,0),"")</f>
      </c>
      <c r="R38" s="26"/>
      <c r="S38" s="55"/>
    </row>
    <row r="39" spans="1:19" ht="12.75">
      <c r="A39" s="14"/>
      <c r="B39" s="37" t="s">
        <v>60</v>
      </c>
      <c r="C39" s="31"/>
      <c r="D39" s="14"/>
      <c r="E39" s="12"/>
      <c r="F39" s="12"/>
      <c r="G39" s="13"/>
      <c r="H39" s="15"/>
      <c r="I39" s="22"/>
      <c r="J39" s="12"/>
      <c r="K39" s="50">
        <f ca="1">IF(J39&gt;0,OFFSET(Revenue!$B$3,J39,0),"")</f>
      </c>
      <c r="L39" s="22"/>
      <c r="M39" s="12"/>
      <c r="N39" s="50">
        <f ca="1">IF(M39&gt;0,OFFSET(Capex!B$3,M39,0),"")</f>
      </c>
      <c r="O39" s="22"/>
      <c r="P39" s="12"/>
      <c r="Q39" s="50">
        <f ca="1">IF(P39&gt;0,OFFSET(Opex!B$3,P39,0),"")</f>
      </c>
      <c r="R39" s="26"/>
      <c r="S39" s="55"/>
    </row>
    <row r="40" spans="1:19" ht="12.75">
      <c r="A40" s="14"/>
      <c r="B40" s="37" t="s">
        <v>61</v>
      </c>
      <c r="C40" s="31"/>
      <c r="D40" s="14"/>
      <c r="E40" s="12"/>
      <c r="F40" s="12"/>
      <c r="G40" s="13"/>
      <c r="H40" s="15"/>
      <c r="I40" s="22"/>
      <c r="J40" s="12"/>
      <c r="K40" s="50">
        <f ca="1">IF(J40&gt;0,OFFSET(Revenue!$B$3,J40,0),"")</f>
      </c>
      <c r="L40" s="22"/>
      <c r="M40" s="12"/>
      <c r="N40" s="50">
        <f ca="1">IF(M40&gt;0,OFFSET(Capex!B$3,M40,0),"")</f>
      </c>
      <c r="O40" s="22"/>
      <c r="P40" s="12"/>
      <c r="Q40" s="50">
        <f ca="1">IF(P40&gt;0,OFFSET(Opex!B$3,P40,0),"")</f>
      </c>
      <c r="R40" s="26"/>
      <c r="S40" s="55"/>
    </row>
    <row r="41" spans="1:19" ht="12.75">
      <c r="A41" s="14"/>
      <c r="B41" s="37" t="s">
        <v>62</v>
      </c>
      <c r="C41" s="31"/>
      <c r="D41" s="14"/>
      <c r="E41" s="12"/>
      <c r="F41" s="12"/>
      <c r="G41" s="13"/>
      <c r="H41" s="15"/>
      <c r="I41" s="22"/>
      <c r="J41" s="12"/>
      <c r="K41" s="50">
        <f ca="1">IF(J41&gt;0,OFFSET(Revenue!$B$3,J41,0),"")</f>
      </c>
      <c r="L41" s="22"/>
      <c r="M41" s="12"/>
      <c r="N41" s="50">
        <f ca="1">IF(M41&gt;0,OFFSET(Capex!B$3,M41,0),"")</f>
      </c>
      <c r="O41" s="22"/>
      <c r="P41" s="12"/>
      <c r="Q41" s="50">
        <f ca="1">IF(P41&gt;0,OFFSET(Opex!B$3,P41,0),"")</f>
      </c>
      <c r="R41" s="26"/>
      <c r="S41" s="55"/>
    </row>
    <row r="42" spans="1:19" ht="12.75">
      <c r="A42" s="14"/>
      <c r="B42" s="37" t="s">
        <v>63</v>
      </c>
      <c r="C42" s="31"/>
      <c r="D42" s="14"/>
      <c r="E42" s="12"/>
      <c r="F42" s="12"/>
      <c r="G42" s="13"/>
      <c r="H42" s="15"/>
      <c r="I42" s="22"/>
      <c r="J42" s="12"/>
      <c r="K42" s="50">
        <f ca="1">IF(J42&gt;0,OFFSET(Revenue!$B$3,J42,0),"")</f>
      </c>
      <c r="L42" s="22"/>
      <c r="M42" s="12"/>
      <c r="N42" s="50">
        <f ca="1">IF(M42&gt;0,OFFSET(Capex!B$3,M42,0),"")</f>
      </c>
      <c r="O42" s="22"/>
      <c r="P42" s="12"/>
      <c r="Q42" s="50">
        <f ca="1">IF(P42&gt;0,OFFSET(Opex!B$3,P42,0),"")</f>
      </c>
      <c r="R42" s="26"/>
      <c r="S42" s="55"/>
    </row>
    <row r="43" spans="1:19" ht="12.75">
      <c r="A43" s="14"/>
      <c r="B43" s="37" t="s">
        <v>64</v>
      </c>
      <c r="C43" s="15"/>
      <c r="D43" s="14"/>
      <c r="E43" s="12"/>
      <c r="F43" s="12"/>
      <c r="G43" s="13"/>
      <c r="H43" s="15"/>
      <c r="I43" s="22"/>
      <c r="J43" s="12"/>
      <c r="K43" s="50">
        <f ca="1">IF(J43&gt;0,OFFSET(Revenue!$B$3,J43,0),"")</f>
      </c>
      <c r="L43" s="22"/>
      <c r="M43" s="12"/>
      <c r="N43" s="50">
        <f ca="1">IF(M43&gt;0,OFFSET(Capex!B$3,M43,0),"")</f>
      </c>
      <c r="O43" s="22"/>
      <c r="P43" s="12"/>
      <c r="Q43" s="50">
        <f ca="1">IF(P43&gt;0,OFFSET(Opex!B$3,P43,0),"")</f>
      </c>
      <c r="R43" s="26"/>
      <c r="S43" s="55"/>
    </row>
    <row r="44" spans="1:19" ht="12.75">
      <c r="A44" s="14"/>
      <c r="B44" s="37" t="s">
        <v>65</v>
      </c>
      <c r="C44" s="15"/>
      <c r="D44" s="14"/>
      <c r="E44" s="12"/>
      <c r="F44" s="12"/>
      <c r="G44" s="13"/>
      <c r="H44" s="15"/>
      <c r="I44" s="22"/>
      <c r="J44" s="12"/>
      <c r="K44" s="50">
        <f ca="1">IF(J44&gt;0,OFFSET(Revenue!$B$3,J44,0),"")</f>
      </c>
      <c r="L44" s="22"/>
      <c r="M44" s="12"/>
      <c r="N44" s="50">
        <f ca="1">IF(M44&gt;0,OFFSET(Capex!B$3,M44,0),"")</f>
      </c>
      <c r="O44" s="22"/>
      <c r="P44" s="12"/>
      <c r="Q44" s="50">
        <f ca="1">IF(P44&gt;0,OFFSET(Opex!B$3,P44,0),"")</f>
      </c>
      <c r="R44" s="26"/>
      <c r="S44" s="55"/>
    </row>
    <row r="45" spans="1:19" ht="12.75">
      <c r="A45" s="14"/>
      <c r="B45" s="37" t="s">
        <v>66</v>
      </c>
      <c r="C45" s="15"/>
      <c r="D45" s="14"/>
      <c r="E45" s="12"/>
      <c r="F45" s="12"/>
      <c r="G45" s="13"/>
      <c r="H45" s="15"/>
      <c r="I45" s="22"/>
      <c r="J45" s="12"/>
      <c r="K45" s="50">
        <f ca="1">IF(J45&gt;0,OFFSET(Revenue!$B$3,J45,0),"")</f>
      </c>
      <c r="L45" s="22"/>
      <c r="M45" s="12"/>
      <c r="N45" s="50">
        <f ca="1">IF(M45&gt;0,OFFSET(Capex!B$3,M45,0),"")</f>
      </c>
      <c r="O45" s="22"/>
      <c r="P45" s="12"/>
      <c r="Q45" s="50">
        <f ca="1">IF(P45&gt;0,OFFSET(Opex!B$3,P45,0),"")</f>
      </c>
      <c r="R45" s="26"/>
      <c r="S45" s="55"/>
    </row>
    <row r="46" spans="1:19" ht="12.75">
      <c r="A46" s="14"/>
      <c r="B46" s="37" t="s">
        <v>67</v>
      </c>
      <c r="C46" s="15"/>
      <c r="D46" s="14"/>
      <c r="E46" s="12"/>
      <c r="F46" s="12"/>
      <c r="G46" s="13"/>
      <c r="H46" s="15"/>
      <c r="I46" s="22"/>
      <c r="J46" s="12"/>
      <c r="K46" s="50">
        <f ca="1">IF(J46&gt;0,OFFSET(Revenue!$B$3,J46,0),"")</f>
      </c>
      <c r="L46" s="22"/>
      <c r="M46" s="12"/>
      <c r="N46" s="50">
        <f ca="1">IF(M46&gt;0,OFFSET(Capex!B$3,M46,0),"")</f>
      </c>
      <c r="O46" s="22"/>
      <c r="P46" s="12"/>
      <c r="Q46" s="50">
        <f ca="1">IF(P46&gt;0,OFFSET(Opex!B$3,P46,0),"")</f>
      </c>
      <c r="R46" s="26"/>
      <c r="S46" s="55"/>
    </row>
    <row r="47" spans="1:19" ht="12.75">
      <c r="A47" s="14"/>
      <c r="B47" s="37" t="s">
        <v>68</v>
      </c>
      <c r="C47" s="15"/>
      <c r="D47" s="14"/>
      <c r="E47" s="12"/>
      <c r="F47" s="12"/>
      <c r="G47" s="13"/>
      <c r="H47" s="15"/>
      <c r="I47" s="22"/>
      <c r="J47" s="12"/>
      <c r="K47" s="50">
        <f ca="1">IF(J47&gt;0,OFFSET(Revenue!$B$3,J47,0),"")</f>
      </c>
      <c r="L47" s="22"/>
      <c r="M47" s="12"/>
      <c r="N47" s="50">
        <f ca="1">IF(M47&gt;0,OFFSET(Capex!B$3,M47,0),"")</f>
      </c>
      <c r="O47" s="22"/>
      <c r="P47" s="12"/>
      <c r="Q47" s="50">
        <f ca="1">IF(P47&gt;0,OFFSET(Opex!B$3,P47,0),"")</f>
      </c>
      <c r="R47" s="26"/>
      <c r="S47" s="55"/>
    </row>
    <row r="48" spans="1:19" ht="12.75">
      <c r="A48" s="14"/>
      <c r="B48" s="37" t="s">
        <v>69</v>
      </c>
      <c r="C48" s="15"/>
      <c r="D48" s="14"/>
      <c r="E48" s="12"/>
      <c r="F48" s="12"/>
      <c r="G48" s="13"/>
      <c r="H48" s="15"/>
      <c r="I48" s="22"/>
      <c r="J48" s="12"/>
      <c r="K48" s="50">
        <f ca="1">IF(J48&gt;0,OFFSET(Revenue!$B$3,J48,0),"")</f>
      </c>
      <c r="L48" s="22"/>
      <c r="M48" s="12"/>
      <c r="N48" s="50">
        <f ca="1">IF(M48&gt;0,OFFSET(Capex!B$3,M48,0),"")</f>
      </c>
      <c r="O48" s="22"/>
      <c r="P48" s="12"/>
      <c r="Q48" s="50">
        <f ca="1">IF(P48&gt;0,OFFSET(Opex!B$3,P48,0),"")</f>
      </c>
      <c r="R48" s="26"/>
      <c r="S48" s="55"/>
    </row>
    <row r="49" spans="1:19" ht="12.75">
      <c r="A49" s="14"/>
      <c r="B49" s="37" t="s">
        <v>70</v>
      </c>
      <c r="C49" s="15"/>
      <c r="D49" s="14"/>
      <c r="E49" s="12"/>
      <c r="F49" s="12"/>
      <c r="G49" s="13"/>
      <c r="H49" s="15"/>
      <c r="I49" s="22"/>
      <c r="J49" s="12"/>
      <c r="K49" s="50">
        <f ca="1">IF(J49&gt;0,OFFSET(Revenue!$B$3,J49,0),"")</f>
      </c>
      <c r="L49" s="22"/>
      <c r="M49" s="12"/>
      <c r="N49" s="50">
        <f ca="1">IF(M49&gt;0,OFFSET(Capex!B$3,M49,0),"")</f>
      </c>
      <c r="O49" s="22"/>
      <c r="P49" s="12"/>
      <c r="Q49" s="50">
        <f ca="1">IF(P49&gt;0,OFFSET(Opex!B$3,P49,0),"")</f>
      </c>
      <c r="R49" s="26"/>
      <c r="S49" s="55"/>
    </row>
    <row r="50" spans="1:19" ht="12.75">
      <c r="A50" s="14"/>
      <c r="B50" s="37" t="s">
        <v>71</v>
      </c>
      <c r="C50" s="15"/>
      <c r="D50" s="14"/>
      <c r="E50" s="12"/>
      <c r="F50" s="12"/>
      <c r="G50" s="13"/>
      <c r="H50" s="15"/>
      <c r="I50" s="22"/>
      <c r="J50" s="12"/>
      <c r="K50" s="50">
        <f ca="1">IF(J50&gt;0,OFFSET(Revenue!$B$3,J50,0),"")</f>
      </c>
      <c r="L50" s="22"/>
      <c r="M50" s="12"/>
      <c r="N50" s="50">
        <f ca="1">IF(M50&gt;0,OFFSET(Capex!B$3,M50,0),"")</f>
      </c>
      <c r="O50" s="22"/>
      <c r="P50" s="12"/>
      <c r="Q50" s="50">
        <f ca="1">IF(P50&gt;0,OFFSET(Opex!B$3,P50,0),"")</f>
      </c>
      <c r="R50" s="26"/>
      <c r="S50" s="55"/>
    </row>
    <row r="51" spans="1:19" ht="12.75">
      <c r="A51" s="14"/>
      <c r="B51" s="37" t="s">
        <v>72</v>
      </c>
      <c r="C51" s="15"/>
      <c r="D51" s="14"/>
      <c r="E51" s="12"/>
      <c r="F51" s="12"/>
      <c r="G51" s="13"/>
      <c r="H51" s="15"/>
      <c r="I51" s="22"/>
      <c r="J51" s="12"/>
      <c r="K51" s="50">
        <f ca="1">IF(J51&gt;0,OFFSET(Revenue!$B$3,J51,0),"")</f>
      </c>
      <c r="L51" s="22"/>
      <c r="M51" s="12"/>
      <c r="N51" s="50">
        <f ca="1">IF(M51&gt;0,OFFSET(Capex!B$3,M51,0),"")</f>
      </c>
      <c r="O51" s="22"/>
      <c r="P51" s="12"/>
      <c r="Q51" s="50">
        <f ca="1">IF(P51&gt;0,OFFSET(Opex!B$3,P51,0),"")</f>
      </c>
      <c r="R51" s="26"/>
      <c r="S51" s="55"/>
    </row>
    <row r="52" spans="1:19" ht="12.75">
      <c r="A52" s="16"/>
      <c r="B52" s="38" t="s">
        <v>73</v>
      </c>
      <c r="C52" s="19"/>
      <c r="D52" s="16"/>
      <c r="E52" s="17"/>
      <c r="F52" s="17"/>
      <c r="G52" s="18"/>
      <c r="H52" s="19"/>
      <c r="I52" s="23"/>
      <c r="J52" s="17"/>
      <c r="K52" s="51">
        <f ca="1">IF(J52&gt;0,OFFSET(Revenue!$B$3,J52,0),"")</f>
      </c>
      <c r="L52" s="23"/>
      <c r="M52" s="17"/>
      <c r="N52" s="51">
        <f ca="1">IF(M52&gt;0,OFFSET(Capex!B$3,M52,0),"")</f>
      </c>
      <c r="O52" s="23"/>
      <c r="P52" s="17"/>
      <c r="Q52" s="51">
        <f ca="1">IF(P52&gt;0,OFFSET(Opex!B$3,P52,0),"")</f>
      </c>
      <c r="R52" s="27"/>
      <c r="S52" s="56"/>
    </row>
  </sheetData>
  <printOptions/>
  <pageMargins left="0.75" right="0.75" top="1" bottom="1" header="0.5" footer="0.5"/>
  <pageSetup fitToHeight="0" fitToWidth="1" orientation="landscape" paperSize="9" scale="68"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S60"/>
  <sheetViews>
    <sheetView zoomScale="75" zoomScaleNormal="75" workbookViewId="0" topLeftCell="A1">
      <selection activeCell="A1" sqref="A1"/>
    </sheetView>
  </sheetViews>
  <sheetFormatPr defaultColWidth="9.140625" defaultRowHeight="12.75"/>
  <cols>
    <col min="1" max="1" width="20.57421875" style="0" customWidth="1"/>
    <col min="2" max="6" width="10.8515625" style="0" customWidth="1"/>
  </cols>
  <sheetData>
    <row r="1" spans="1:9" ht="15.75">
      <c r="A1" s="35" t="s">
        <v>768</v>
      </c>
      <c r="F1" s="4" t="s">
        <v>75</v>
      </c>
      <c r="G1" s="1" t="s">
        <v>76</v>
      </c>
      <c r="H1">
        <v>0.005</v>
      </c>
      <c r="I1" t="s">
        <v>818</v>
      </c>
    </row>
    <row r="2" spans="5:19" ht="12.75">
      <c r="E2">
        <v>1</v>
      </c>
      <c r="F2" s="9">
        <f ca="1">OFFSET(Output!$E$12,0,E2)</f>
        <v>100</v>
      </c>
      <c r="G2" s="9">
        <f ca="1">OFFSET(Output!$E$18,0,E2)</f>
        <v>33</v>
      </c>
      <c r="H2" s="24">
        <v>1</v>
      </c>
      <c r="I2" s="24">
        <f>H2-1</f>
        <v>0</v>
      </c>
      <c r="J2" s="24">
        <f>F2*I2</f>
        <v>0</v>
      </c>
      <c r="K2" s="24">
        <f>G2*I2</f>
        <v>0</v>
      </c>
      <c r="L2" s="24">
        <f>SUM(J2:J53)</f>
        <v>22.802640815812293</v>
      </c>
      <c r="M2" s="24">
        <f>SUM(K2:K53)</f>
        <v>128.0759303759363</v>
      </c>
      <c r="N2" s="24">
        <v>1</v>
      </c>
      <c r="O2" s="24">
        <f>N2-1</f>
        <v>0</v>
      </c>
      <c r="P2" s="24">
        <f>G2*O2</f>
        <v>0</v>
      </c>
      <c r="Q2" s="24">
        <f>SUM(P2:P53)</f>
        <v>24.338129745186063</v>
      </c>
      <c r="S2">
        <v>1</v>
      </c>
    </row>
    <row r="3" spans="1:19" ht="12.75">
      <c r="A3" t="s">
        <v>767</v>
      </c>
      <c r="B3" t="s">
        <v>769</v>
      </c>
      <c r="C3">
        <v>90</v>
      </c>
      <c r="E3">
        <v>2</v>
      </c>
      <c r="F3" s="9">
        <f ca="1">OFFSET(Output!$E$12,0,E3)</f>
        <v>100</v>
      </c>
      <c r="G3" s="9">
        <f ca="1">OFFSET(Output!$E$18,0,E3)</f>
        <v>32.46</v>
      </c>
      <c r="H3" s="24">
        <f>H2*(1+H$1)</f>
        <v>1.005</v>
      </c>
      <c r="I3" s="24">
        <f aca="true" t="shared" si="0" ref="I3:I53">H3-1</f>
        <v>0.004999999999999893</v>
      </c>
      <c r="J3" s="24">
        <f aca="true" t="shared" si="1" ref="J3:J53">F3*I3</f>
        <v>0.49999999999998934</v>
      </c>
      <c r="K3" s="24">
        <f aca="true" t="shared" si="2" ref="K3:K53">G3*I3</f>
        <v>0.16229999999999656</v>
      </c>
      <c r="N3" s="24">
        <f aca="true" t="shared" si="3" ref="N3:N11">N2*(1+H$1)</f>
        <v>1.005</v>
      </c>
      <c r="O3" s="24">
        <f aca="true" t="shared" si="4" ref="O3:O53">N3-1</f>
        <v>0.004999999999999893</v>
      </c>
      <c r="P3" s="24">
        <f aca="true" t="shared" si="5" ref="P3:P53">G3*O3</f>
        <v>0.16229999999999656</v>
      </c>
      <c r="S3">
        <f>S2*1.01</f>
        <v>1.01</v>
      </c>
    </row>
    <row r="4" spans="2:19" ht="12.75">
      <c r="B4" t="s">
        <v>770</v>
      </c>
      <c r="C4">
        <v>100</v>
      </c>
      <c r="E4">
        <v>3</v>
      </c>
      <c r="F4" s="9">
        <f ca="1">OFFSET(Output!$E$12,0,E4)</f>
        <v>100</v>
      </c>
      <c r="G4" s="9">
        <f ca="1">OFFSET(Output!$E$18,0,E4)</f>
        <v>28.92</v>
      </c>
      <c r="H4" s="24">
        <f aca="true" t="shared" si="6" ref="H4:H53">H3*(1+H$1)</f>
        <v>1.0100249999999997</v>
      </c>
      <c r="I4" s="24">
        <f t="shared" si="0"/>
        <v>0.010024999999999729</v>
      </c>
      <c r="J4" s="24">
        <f t="shared" si="1"/>
        <v>1.0024999999999729</v>
      </c>
      <c r="K4" s="24">
        <f t="shared" si="2"/>
        <v>0.28992299999999216</v>
      </c>
      <c r="N4" s="24">
        <f t="shared" si="3"/>
        <v>1.0100249999999997</v>
      </c>
      <c r="O4" s="24">
        <f t="shared" si="4"/>
        <v>0.010024999999999729</v>
      </c>
      <c r="P4" s="24">
        <f t="shared" si="5"/>
        <v>0.28992299999999216</v>
      </c>
      <c r="S4">
        <f aca="true" t="shared" si="7" ref="S4:S51">S3*1.01</f>
        <v>1.0201</v>
      </c>
    </row>
    <row r="5" spans="2:19" ht="12.75">
      <c r="B5" t="s">
        <v>771</v>
      </c>
      <c r="C5">
        <f>(C4-C3)/NORMINV(0.8,0,1)</f>
        <v>11.88182734818681</v>
      </c>
      <c r="E5">
        <v>4</v>
      </c>
      <c r="F5" s="9">
        <f ca="1">OFFSET(Output!$E$12,0,E5)</f>
        <v>100</v>
      </c>
      <c r="G5" s="9">
        <f ca="1">OFFSET(Output!$E$18,0,E5)</f>
        <v>28.630000000000003</v>
      </c>
      <c r="H5" s="24">
        <f t="shared" si="6"/>
        <v>1.0150751249999996</v>
      </c>
      <c r="I5" s="24">
        <f t="shared" si="0"/>
        <v>0.015075124999999634</v>
      </c>
      <c r="J5" s="24">
        <f t="shared" si="1"/>
        <v>1.5075124999999634</v>
      </c>
      <c r="K5" s="24">
        <f t="shared" si="2"/>
        <v>0.43160082874998956</v>
      </c>
      <c r="N5" s="24">
        <f t="shared" si="3"/>
        <v>1.0150751249999996</v>
      </c>
      <c r="O5" s="24">
        <f t="shared" si="4"/>
        <v>0.015075124999999634</v>
      </c>
      <c r="P5" s="24">
        <f t="shared" si="5"/>
        <v>0.43160082874998956</v>
      </c>
      <c r="S5">
        <f t="shared" si="7"/>
        <v>1.030301</v>
      </c>
    </row>
    <row r="6" spans="2:19" ht="12.75">
      <c r="B6" t="s">
        <v>772</v>
      </c>
      <c r="C6">
        <v>0.5</v>
      </c>
      <c r="E6">
        <v>5</v>
      </c>
      <c r="F6" s="9">
        <f ca="1">OFFSET(Output!$E$12,0,E6)</f>
        <v>100</v>
      </c>
      <c r="G6" s="9">
        <f ca="1">OFFSET(Output!$E$18,0,E6)</f>
        <v>28.34</v>
      </c>
      <c r="H6" s="24">
        <f t="shared" si="6"/>
        <v>1.0201505006249996</v>
      </c>
      <c r="I6" s="24">
        <f t="shared" si="0"/>
        <v>0.020150500624999568</v>
      </c>
      <c r="J6" s="24">
        <f t="shared" si="1"/>
        <v>2.0150500624999568</v>
      </c>
      <c r="K6" s="24">
        <f t="shared" si="2"/>
        <v>0.5710651877124877</v>
      </c>
      <c r="N6" s="24">
        <f t="shared" si="3"/>
        <v>1.0201505006249996</v>
      </c>
      <c r="O6" s="24">
        <f t="shared" si="4"/>
        <v>0.020150500624999568</v>
      </c>
      <c r="P6" s="24">
        <f t="shared" si="5"/>
        <v>0.5710651877124877</v>
      </c>
      <c r="S6">
        <f t="shared" si="7"/>
        <v>1.04060401</v>
      </c>
    </row>
    <row r="7" spans="2:19" ht="12.75">
      <c r="B7" t="s">
        <v>773</v>
      </c>
      <c r="C7">
        <f>C3*C6/100</f>
        <v>0.45</v>
      </c>
      <c r="E7">
        <v>6</v>
      </c>
      <c r="F7" s="9">
        <f ca="1">OFFSET(Output!$E$12,0,E7)</f>
        <v>100</v>
      </c>
      <c r="G7" s="9">
        <f ca="1">OFFSET(Output!$E$18,0,E7)</f>
        <v>28.05</v>
      </c>
      <c r="H7" s="24">
        <f t="shared" si="6"/>
        <v>1.0252512531281244</v>
      </c>
      <c r="I7" s="24">
        <f t="shared" si="0"/>
        <v>0.025251253128124374</v>
      </c>
      <c r="J7" s="24">
        <f t="shared" si="1"/>
        <v>2.5251253128124374</v>
      </c>
      <c r="K7" s="24">
        <f t="shared" si="2"/>
        <v>0.7082976502438887</v>
      </c>
      <c r="N7" s="24">
        <f t="shared" si="3"/>
        <v>1.0252512531281244</v>
      </c>
      <c r="O7" s="24">
        <f t="shared" si="4"/>
        <v>0.025251253128124374</v>
      </c>
      <c r="P7" s="24">
        <f t="shared" si="5"/>
        <v>0.7082976502438887</v>
      </c>
      <c r="S7">
        <f t="shared" si="7"/>
        <v>1.0510100501</v>
      </c>
    </row>
    <row r="8" spans="2:19" ht="12.75">
      <c r="B8" t="s">
        <v>774</v>
      </c>
      <c r="C8">
        <f>C5*C6/C4</f>
        <v>0.05940913674093405</v>
      </c>
      <c r="E8">
        <v>7</v>
      </c>
      <c r="F8" s="9">
        <f ca="1">OFFSET(Output!$E$12,0,E8)</f>
        <v>100</v>
      </c>
      <c r="G8" s="9">
        <f ca="1">OFFSET(Output!$E$18,0,E8)</f>
        <v>27.76</v>
      </c>
      <c r="H8" s="24">
        <f t="shared" si="6"/>
        <v>1.0303775093937648</v>
      </c>
      <c r="I8" s="24">
        <f t="shared" si="0"/>
        <v>0.030377509393764823</v>
      </c>
      <c r="J8" s="24">
        <f t="shared" si="1"/>
        <v>3.0377509393764823</v>
      </c>
      <c r="K8" s="24">
        <f t="shared" si="2"/>
        <v>0.8432796607709115</v>
      </c>
      <c r="N8" s="24">
        <f t="shared" si="3"/>
        <v>1.0303775093937648</v>
      </c>
      <c r="O8" s="24">
        <f t="shared" si="4"/>
        <v>0.030377509393764823</v>
      </c>
      <c r="P8" s="24">
        <f t="shared" si="5"/>
        <v>0.8432796607709115</v>
      </c>
      <c r="S8">
        <f t="shared" si="7"/>
        <v>1.061520150601</v>
      </c>
    </row>
    <row r="9" spans="2:19" ht="12.75">
      <c r="B9" t="s">
        <v>775</v>
      </c>
      <c r="C9">
        <v>120</v>
      </c>
      <c r="E9">
        <v>8</v>
      </c>
      <c r="F9" s="9">
        <f ca="1">OFFSET(Output!$E$12,0,E9)</f>
        <v>100</v>
      </c>
      <c r="G9" s="9">
        <f ca="1">OFFSET(Output!$E$18,0,E9)</f>
        <v>27.470000000000002</v>
      </c>
      <c r="H9" s="24">
        <f t="shared" si="6"/>
        <v>1.0355293969407335</v>
      </c>
      <c r="I9" s="24">
        <f t="shared" si="0"/>
        <v>0.03552939694073354</v>
      </c>
      <c r="J9" s="24">
        <f t="shared" si="1"/>
        <v>3.5529396940733537</v>
      </c>
      <c r="K9" s="24">
        <f t="shared" si="2"/>
        <v>0.9759925339619504</v>
      </c>
      <c r="N9" s="24">
        <f t="shared" si="3"/>
        <v>1.0355293969407335</v>
      </c>
      <c r="O9" s="24">
        <f t="shared" si="4"/>
        <v>0.03552939694073354</v>
      </c>
      <c r="P9" s="24">
        <f t="shared" si="5"/>
        <v>0.9759925339619504</v>
      </c>
      <c r="S9">
        <f t="shared" si="7"/>
        <v>1.0721353521070098</v>
      </c>
    </row>
    <row r="10" spans="2:19" ht="12.75">
      <c r="B10" t="s">
        <v>776</v>
      </c>
      <c r="C10">
        <f>(C9-C3)*C6/(C4*C8)</f>
        <v>2.524864157749107</v>
      </c>
      <c r="E10">
        <v>9</v>
      </c>
      <c r="F10" s="9">
        <f ca="1">OFFSET(Output!$E$12,0,E10)</f>
        <v>100</v>
      </c>
      <c r="G10" s="9">
        <f ca="1">OFFSET(Output!$E$18,0,E10)</f>
        <v>27.17999999999999</v>
      </c>
      <c r="H10" s="24">
        <f t="shared" si="6"/>
        <v>1.0407070439254371</v>
      </c>
      <c r="I10" s="24">
        <f t="shared" si="0"/>
        <v>0.040707043925437114</v>
      </c>
      <c r="J10" s="24">
        <f t="shared" si="1"/>
        <v>4.070704392543711</v>
      </c>
      <c r="K10" s="24">
        <f t="shared" si="2"/>
        <v>1.1064174538933804</v>
      </c>
      <c r="N10" s="24">
        <f t="shared" si="3"/>
        <v>1.0407070439254371</v>
      </c>
      <c r="O10" s="24">
        <f t="shared" si="4"/>
        <v>0.040707043925437114</v>
      </c>
      <c r="P10" s="24">
        <f t="shared" si="5"/>
        <v>1.1064174538933804</v>
      </c>
      <c r="S10">
        <f t="shared" si="7"/>
        <v>1.08285670562808</v>
      </c>
    </row>
    <row r="11" spans="2:19" ht="12.75">
      <c r="B11" t="s">
        <v>777</v>
      </c>
      <c r="C11">
        <f>NORMDIST(-C10,0,1,TRUE)</f>
        <v>0.005787170569896194</v>
      </c>
      <c r="D11">
        <f>1-C11</f>
        <v>0.9942128294301038</v>
      </c>
      <c r="E11">
        <v>10</v>
      </c>
      <c r="F11" s="9">
        <f ca="1">OFFSET(Output!$E$12,0,E11)</f>
        <v>100</v>
      </c>
      <c r="G11" s="9">
        <f ca="1">OFFSET(Output!$E$18,0,E11)</f>
        <v>26.88999999999999</v>
      </c>
      <c r="H11" s="24">
        <f t="shared" si="6"/>
        <v>1.0459105791450642</v>
      </c>
      <c r="I11" s="24">
        <f t="shared" si="0"/>
        <v>0.045910579145064245</v>
      </c>
      <c r="J11" s="24">
        <f t="shared" si="1"/>
        <v>4.5910579145064245</v>
      </c>
      <c r="K11" s="24">
        <f t="shared" si="2"/>
        <v>1.2345354732107772</v>
      </c>
      <c r="N11" s="24">
        <f t="shared" si="3"/>
        <v>1.0459105791450642</v>
      </c>
      <c r="O11" s="24">
        <f t="shared" si="4"/>
        <v>0.045910579145064245</v>
      </c>
      <c r="P11" s="24">
        <f t="shared" si="5"/>
        <v>1.2345354732107772</v>
      </c>
      <c r="S11">
        <f t="shared" si="7"/>
        <v>1.0936852726843609</v>
      </c>
    </row>
    <row r="12" spans="2:19" ht="12.75">
      <c r="B12" t="s">
        <v>778</v>
      </c>
      <c r="C12">
        <f>C11/C10</f>
        <v>0.002292072051533815</v>
      </c>
      <c r="E12">
        <v>11</v>
      </c>
      <c r="F12" s="9">
        <f ca="1">OFFSET(Output!$E$12,0,E12)</f>
        <v>0</v>
      </c>
      <c r="G12" s="9">
        <f ca="1">OFFSET(Output!$E$18,0,E12)</f>
        <v>25.599999999999987</v>
      </c>
      <c r="H12" s="24">
        <f t="shared" si="6"/>
        <v>1.0511401320407894</v>
      </c>
      <c r="I12" s="24">
        <f t="shared" si="0"/>
        <v>0.05114013204078938</v>
      </c>
      <c r="J12" s="24">
        <f t="shared" si="1"/>
        <v>0</v>
      </c>
      <c r="K12" s="24">
        <f t="shared" si="2"/>
        <v>1.3091873802442073</v>
      </c>
      <c r="N12" s="24">
        <v>1</v>
      </c>
      <c r="O12" s="24">
        <f t="shared" si="4"/>
        <v>0</v>
      </c>
      <c r="P12" s="24">
        <f t="shared" si="5"/>
        <v>0</v>
      </c>
      <c r="S12">
        <f t="shared" si="7"/>
        <v>1.1046221254112045</v>
      </c>
    </row>
    <row r="13" spans="5:19" ht="12.75">
      <c r="E13">
        <v>12</v>
      </c>
      <c r="F13" s="9">
        <f ca="1">OFFSET(Output!$E$12,0,E13)</f>
        <v>0</v>
      </c>
      <c r="G13" s="9">
        <f ca="1">OFFSET(Output!$E$18,0,E13)</f>
        <v>25.30999999999999</v>
      </c>
      <c r="H13" s="24">
        <f t="shared" si="6"/>
        <v>1.0563958327009932</v>
      </c>
      <c r="I13" s="24">
        <f t="shared" si="0"/>
        <v>0.05639583270099324</v>
      </c>
      <c r="J13" s="24">
        <f t="shared" si="1"/>
        <v>0</v>
      </c>
      <c r="K13" s="24">
        <f t="shared" si="2"/>
        <v>1.4273785256621385</v>
      </c>
      <c r="N13" s="24">
        <f aca="true" t="shared" si="8" ref="N13:N21">N12*(1+H$1)</f>
        <v>1.005</v>
      </c>
      <c r="O13" s="24">
        <f t="shared" si="4"/>
        <v>0.004999999999999893</v>
      </c>
      <c r="P13" s="24">
        <f t="shared" si="5"/>
        <v>0.12654999999999725</v>
      </c>
      <c r="S13">
        <f t="shared" si="7"/>
        <v>1.1156683466653166</v>
      </c>
    </row>
    <row r="14" spans="5:19" ht="12.75">
      <c r="E14">
        <v>13</v>
      </c>
      <c r="F14" s="9">
        <f ca="1">OFFSET(Output!$E$12,0,E14)</f>
        <v>0</v>
      </c>
      <c r="G14" s="9">
        <f ca="1">OFFSET(Output!$E$18,0,E14)</f>
        <v>25.01999999999999</v>
      </c>
      <c r="H14" s="24">
        <f t="shared" si="6"/>
        <v>1.061677811864498</v>
      </c>
      <c r="I14" s="24">
        <f t="shared" si="0"/>
        <v>0.061677811864498056</v>
      </c>
      <c r="J14" s="24">
        <f t="shared" si="1"/>
        <v>0</v>
      </c>
      <c r="K14" s="24">
        <f t="shared" si="2"/>
        <v>1.5431788528497408</v>
      </c>
      <c r="N14" s="24">
        <f t="shared" si="8"/>
        <v>1.0100249999999997</v>
      </c>
      <c r="O14" s="24">
        <f t="shared" si="4"/>
        <v>0.010024999999999729</v>
      </c>
      <c r="P14" s="24">
        <f t="shared" si="5"/>
        <v>0.2508254999999931</v>
      </c>
      <c r="S14">
        <f t="shared" si="7"/>
        <v>1.1268250301319698</v>
      </c>
    </row>
    <row r="15" spans="5:19" ht="12.75">
      <c r="E15">
        <v>14</v>
      </c>
      <c r="F15" s="9">
        <f ca="1">OFFSET(Output!$E$12,0,E15)</f>
        <v>0</v>
      </c>
      <c r="G15" s="9">
        <f ca="1">OFFSET(Output!$E$18,0,E15)</f>
        <v>24.72999999999999</v>
      </c>
      <c r="H15" s="24">
        <f t="shared" si="6"/>
        <v>1.0669862009238205</v>
      </c>
      <c r="I15" s="24">
        <f t="shared" si="0"/>
        <v>0.06698620092382046</v>
      </c>
      <c r="J15" s="24">
        <f t="shared" si="1"/>
        <v>0</v>
      </c>
      <c r="K15" s="24">
        <f t="shared" si="2"/>
        <v>1.6565687488460794</v>
      </c>
      <c r="N15" s="24">
        <f t="shared" si="8"/>
        <v>1.0150751249999996</v>
      </c>
      <c r="O15" s="24">
        <f t="shared" si="4"/>
        <v>0.015075124999999634</v>
      </c>
      <c r="P15" s="24">
        <f t="shared" si="5"/>
        <v>0.3728078412499908</v>
      </c>
      <c r="S15">
        <f t="shared" si="7"/>
        <v>1.1380932804332895</v>
      </c>
    </row>
    <row r="16" spans="5:19" ht="12.75">
      <c r="E16">
        <v>15</v>
      </c>
      <c r="F16" s="9">
        <f ca="1">OFFSET(Output!$E$12,0,E16)</f>
        <v>0</v>
      </c>
      <c r="G16" s="9">
        <f ca="1">OFFSET(Output!$E$18,0,E16)</f>
        <v>24.43999999999999</v>
      </c>
      <c r="H16" s="24">
        <f t="shared" si="6"/>
        <v>1.0723211319284394</v>
      </c>
      <c r="I16" s="24">
        <f t="shared" si="0"/>
        <v>0.07232113192843936</v>
      </c>
      <c r="J16" s="24">
        <f t="shared" si="1"/>
        <v>0</v>
      </c>
      <c r="K16" s="24">
        <f t="shared" si="2"/>
        <v>1.7675284643310574</v>
      </c>
      <c r="N16" s="24">
        <f t="shared" si="8"/>
        <v>1.0201505006249996</v>
      </c>
      <c r="O16" s="24">
        <f t="shared" si="4"/>
        <v>0.020150500624999568</v>
      </c>
      <c r="P16" s="24">
        <f t="shared" si="5"/>
        <v>0.49247823527498924</v>
      </c>
      <c r="S16">
        <f t="shared" si="7"/>
        <v>1.1494742132376223</v>
      </c>
    </row>
    <row r="17" spans="5:19" ht="12.75">
      <c r="E17">
        <v>16</v>
      </c>
      <c r="F17" s="9">
        <f ca="1">OFFSET(Output!$E$12,0,E17)</f>
        <v>0</v>
      </c>
      <c r="G17" s="9">
        <f ca="1">OFFSET(Output!$E$18,0,E17)</f>
        <v>24.14999999999999</v>
      </c>
      <c r="H17" s="24">
        <f t="shared" si="6"/>
        <v>1.0776827375880815</v>
      </c>
      <c r="I17" s="24">
        <f t="shared" si="0"/>
        <v>0.07768273758808153</v>
      </c>
      <c r="J17" s="24">
        <f t="shared" si="1"/>
        <v>0</v>
      </c>
      <c r="K17" s="24">
        <f t="shared" si="2"/>
        <v>1.8760381127521684</v>
      </c>
      <c r="N17" s="24">
        <f t="shared" si="8"/>
        <v>1.0252512531281244</v>
      </c>
      <c r="O17" s="24">
        <f t="shared" si="4"/>
        <v>0.025251253128124374</v>
      </c>
      <c r="P17" s="24">
        <f t="shared" si="5"/>
        <v>0.6098177630442034</v>
      </c>
      <c r="S17">
        <f t="shared" si="7"/>
        <v>1.1609689553699987</v>
      </c>
    </row>
    <row r="18" spans="5:19" ht="12.75">
      <c r="E18">
        <v>17</v>
      </c>
      <c r="F18" s="9">
        <f ca="1">OFFSET(Output!$E$12,0,E18)</f>
        <v>0</v>
      </c>
      <c r="G18" s="9">
        <f ca="1">OFFSET(Output!$E$18,0,E18)</f>
        <v>23.859999999999992</v>
      </c>
      <c r="H18" s="24">
        <f t="shared" si="6"/>
        <v>1.0830711512760218</v>
      </c>
      <c r="I18" s="24">
        <f t="shared" si="0"/>
        <v>0.08307115127602183</v>
      </c>
      <c r="J18" s="24">
        <f t="shared" si="1"/>
        <v>0</v>
      </c>
      <c r="K18" s="24">
        <f t="shared" si="2"/>
        <v>1.9820776694458802</v>
      </c>
      <c r="N18" s="24">
        <f t="shared" si="8"/>
        <v>1.0303775093937648</v>
      </c>
      <c r="O18" s="24">
        <f t="shared" si="4"/>
        <v>0.030377509393764823</v>
      </c>
      <c r="P18" s="24">
        <f t="shared" si="5"/>
        <v>0.7248073741352284</v>
      </c>
      <c r="S18">
        <f t="shared" si="7"/>
        <v>1.1725786449236986</v>
      </c>
    </row>
    <row r="19" spans="5:19" ht="12.75">
      <c r="E19">
        <v>18</v>
      </c>
      <c r="F19" s="9">
        <f ca="1">OFFSET(Output!$E$12,0,E19)</f>
        <v>0</v>
      </c>
      <c r="G19" s="9">
        <f ca="1">OFFSET(Output!$E$18,0,E19)</f>
        <v>23.569999999999993</v>
      </c>
      <c r="H19" s="24">
        <f t="shared" si="6"/>
        <v>1.088486507032402</v>
      </c>
      <c r="I19" s="24">
        <f t="shared" si="0"/>
        <v>0.0884865070324019</v>
      </c>
      <c r="J19" s="24">
        <f t="shared" si="1"/>
        <v>0</v>
      </c>
      <c r="K19" s="24">
        <f t="shared" si="2"/>
        <v>2.0856269707537125</v>
      </c>
      <c r="N19" s="24">
        <f t="shared" si="8"/>
        <v>1.0355293969407335</v>
      </c>
      <c r="O19" s="24">
        <f t="shared" si="4"/>
        <v>0.03552939694073354</v>
      </c>
      <c r="P19" s="24">
        <f t="shared" si="5"/>
        <v>0.8374278858930893</v>
      </c>
      <c r="S19">
        <f t="shared" si="7"/>
        <v>1.1843044313729356</v>
      </c>
    </row>
    <row r="20" spans="5:19" ht="12.75">
      <c r="E20">
        <v>19</v>
      </c>
      <c r="F20" s="9">
        <f ca="1">OFFSET(Output!$E$12,0,E20)</f>
        <v>0</v>
      </c>
      <c r="G20" s="9">
        <f ca="1">OFFSET(Output!$E$18,0,E20)</f>
        <v>23.27999999999999</v>
      </c>
      <c r="H20" s="24">
        <f t="shared" si="6"/>
        <v>1.0939289395675638</v>
      </c>
      <c r="I20" s="24">
        <f t="shared" si="0"/>
        <v>0.09392893956756376</v>
      </c>
      <c r="J20" s="24">
        <f t="shared" si="1"/>
        <v>0</v>
      </c>
      <c r="K20" s="24">
        <f t="shared" si="2"/>
        <v>2.1866657131328835</v>
      </c>
      <c r="N20" s="24">
        <f t="shared" si="8"/>
        <v>1.0407070439254371</v>
      </c>
      <c r="O20" s="24">
        <f t="shared" si="4"/>
        <v>0.040707043925437114</v>
      </c>
      <c r="P20" s="24">
        <f t="shared" si="5"/>
        <v>0.9476599825841756</v>
      </c>
      <c r="S20">
        <f t="shared" si="7"/>
        <v>1.196147475686665</v>
      </c>
    </row>
    <row r="21" spans="5:19" ht="12.75">
      <c r="E21">
        <v>20</v>
      </c>
      <c r="F21" s="9">
        <f ca="1">OFFSET(Output!$E$12,0,E21)</f>
        <v>0</v>
      </c>
      <c r="G21" s="9">
        <f ca="1">OFFSET(Output!$E$18,0,E21)</f>
        <v>21.98999999999999</v>
      </c>
      <c r="H21" s="24">
        <f t="shared" si="6"/>
        <v>1.0993985842654015</v>
      </c>
      <c r="I21" s="24">
        <f t="shared" si="0"/>
        <v>0.09939858426540149</v>
      </c>
      <c r="J21" s="24">
        <f t="shared" si="1"/>
        <v>0</v>
      </c>
      <c r="K21" s="24">
        <f t="shared" si="2"/>
        <v>2.185774867996178</v>
      </c>
      <c r="N21" s="24">
        <f t="shared" si="8"/>
        <v>1.0459105791450642</v>
      </c>
      <c r="O21" s="24">
        <f t="shared" si="4"/>
        <v>0.045910579145064245</v>
      </c>
      <c r="P21" s="24">
        <f t="shared" si="5"/>
        <v>1.0095736353999623</v>
      </c>
      <c r="S21">
        <f t="shared" si="7"/>
        <v>1.2081089504435316</v>
      </c>
    </row>
    <row r="22" spans="5:19" ht="12.75">
      <c r="E22">
        <v>21</v>
      </c>
      <c r="F22" s="9">
        <f ca="1">OFFSET(Output!$E$12,0,E22)</f>
        <v>0</v>
      </c>
      <c r="G22" s="9">
        <f ca="1">OFFSET(Output!$E$18,0,E22)</f>
        <v>21.69999999999999</v>
      </c>
      <c r="H22" s="24">
        <f t="shared" si="6"/>
        <v>1.1048955771867284</v>
      </c>
      <c r="I22" s="24">
        <f t="shared" si="0"/>
        <v>0.10489557718672837</v>
      </c>
      <c r="J22" s="24">
        <f t="shared" si="1"/>
        <v>0</v>
      </c>
      <c r="K22" s="24">
        <f t="shared" si="2"/>
        <v>2.2762340249520046</v>
      </c>
      <c r="N22" s="24">
        <v>1</v>
      </c>
      <c r="O22" s="24">
        <f t="shared" si="4"/>
        <v>0</v>
      </c>
      <c r="P22" s="24">
        <f t="shared" si="5"/>
        <v>0</v>
      </c>
      <c r="S22">
        <f t="shared" si="7"/>
        <v>1.220190039947967</v>
      </c>
    </row>
    <row r="23" spans="5:19" ht="12.75">
      <c r="E23">
        <v>22</v>
      </c>
      <c r="F23" s="9">
        <f ca="1">OFFSET(Output!$E$12,0,E23)</f>
        <v>0</v>
      </c>
      <c r="G23" s="9">
        <f ca="1">OFFSET(Output!$E$18,0,E23)</f>
        <v>21.409999999999993</v>
      </c>
      <c r="H23" s="24">
        <f t="shared" si="6"/>
        <v>1.110420055072662</v>
      </c>
      <c r="I23" s="24">
        <f t="shared" si="0"/>
        <v>0.11042005507266195</v>
      </c>
      <c r="J23" s="24">
        <f t="shared" si="1"/>
        <v>0</v>
      </c>
      <c r="K23" s="24">
        <f t="shared" si="2"/>
        <v>2.3640933791056917</v>
      </c>
      <c r="N23" s="24">
        <f aca="true" t="shared" si="9" ref="N23:N31">N22*(1+H$1)</f>
        <v>1.005</v>
      </c>
      <c r="O23" s="24">
        <f t="shared" si="4"/>
        <v>0.004999999999999893</v>
      </c>
      <c r="P23" s="24">
        <f t="shared" si="5"/>
        <v>0.10704999999999769</v>
      </c>
      <c r="S23">
        <f t="shared" si="7"/>
        <v>1.2323919403474468</v>
      </c>
    </row>
    <row r="24" spans="5:19" ht="12.75">
      <c r="E24">
        <v>23</v>
      </c>
      <c r="F24" s="9">
        <f ca="1">OFFSET(Output!$E$12,0,E24)</f>
        <v>0</v>
      </c>
      <c r="G24" s="9">
        <f ca="1">OFFSET(Output!$E$18,0,E24)</f>
        <v>21.119999999999983</v>
      </c>
      <c r="H24" s="24">
        <f t="shared" si="6"/>
        <v>1.115972155348025</v>
      </c>
      <c r="I24" s="24">
        <f t="shared" si="0"/>
        <v>0.11597215534802507</v>
      </c>
      <c r="J24" s="24">
        <f t="shared" si="1"/>
        <v>0</v>
      </c>
      <c r="K24" s="24">
        <f t="shared" si="2"/>
        <v>2.4493319209502875</v>
      </c>
      <c r="N24" s="24">
        <f t="shared" si="9"/>
        <v>1.0100249999999997</v>
      </c>
      <c r="O24" s="24">
        <f t="shared" si="4"/>
        <v>0.010024999999999729</v>
      </c>
      <c r="P24" s="24">
        <f t="shared" si="5"/>
        <v>0.2117279999999941</v>
      </c>
      <c r="S24">
        <f t="shared" si="7"/>
        <v>1.2447158597509214</v>
      </c>
    </row>
    <row r="25" spans="5:19" ht="12.75">
      <c r="E25">
        <v>24</v>
      </c>
      <c r="F25" s="9">
        <f ca="1">OFFSET(Output!$E$12,0,E25)</f>
        <v>0</v>
      </c>
      <c r="G25" s="9">
        <f ca="1">OFFSET(Output!$E$18,0,E25)</f>
        <v>20.829999999999977</v>
      </c>
      <c r="H25" s="24">
        <f t="shared" si="6"/>
        <v>1.1215520161247652</v>
      </c>
      <c r="I25" s="24">
        <f t="shared" si="0"/>
        <v>0.12155201612476518</v>
      </c>
      <c r="J25" s="24">
        <f t="shared" si="1"/>
        <v>0</v>
      </c>
      <c r="K25" s="24">
        <f t="shared" si="2"/>
        <v>2.531928495878856</v>
      </c>
      <c r="N25" s="24">
        <f t="shared" si="9"/>
        <v>1.0150751249999996</v>
      </c>
      <c r="O25" s="24">
        <f t="shared" si="4"/>
        <v>0.015075124999999634</v>
      </c>
      <c r="P25" s="24">
        <f t="shared" si="5"/>
        <v>0.31401485374999205</v>
      </c>
      <c r="S25">
        <f t="shared" si="7"/>
        <v>1.2571630183484306</v>
      </c>
    </row>
    <row r="26" spans="5:19" ht="12.75">
      <c r="E26">
        <v>25</v>
      </c>
      <c r="F26" s="9">
        <f ca="1">OFFSET(Output!$E$12,0,E26)</f>
        <v>0</v>
      </c>
      <c r="G26" s="9">
        <f ca="1">OFFSET(Output!$E$18,0,E26)</f>
        <v>20.539999999999978</v>
      </c>
      <c r="H26" s="24">
        <f t="shared" si="6"/>
        <v>1.1271597762053889</v>
      </c>
      <c r="I26" s="24">
        <f t="shared" si="0"/>
        <v>0.12715977620538887</v>
      </c>
      <c r="J26" s="24">
        <f t="shared" si="1"/>
        <v>0</v>
      </c>
      <c r="K26" s="24">
        <f t="shared" si="2"/>
        <v>2.6118618032586847</v>
      </c>
      <c r="N26" s="24">
        <f t="shared" si="9"/>
        <v>1.0201505006249996</v>
      </c>
      <c r="O26" s="24">
        <f t="shared" si="4"/>
        <v>0.020150500624999568</v>
      </c>
      <c r="P26" s="24">
        <f t="shared" si="5"/>
        <v>0.41389128283749066</v>
      </c>
      <c r="S26">
        <f t="shared" si="7"/>
        <v>1.269734648531915</v>
      </c>
    </row>
    <row r="27" spans="5:19" ht="12.75">
      <c r="E27">
        <v>26</v>
      </c>
      <c r="F27" s="9">
        <f ca="1">OFFSET(Output!$E$12,0,E27)</f>
        <v>0</v>
      </c>
      <c r="G27" s="9">
        <f ca="1">OFFSET(Output!$E$18,0,E27)</f>
        <v>20.24999999999998</v>
      </c>
      <c r="H27" s="24">
        <f t="shared" si="6"/>
        <v>1.1327955750864156</v>
      </c>
      <c r="I27" s="24">
        <f t="shared" si="0"/>
        <v>0.1327955750864156</v>
      </c>
      <c r="J27" s="24">
        <f t="shared" si="1"/>
        <v>0</v>
      </c>
      <c r="K27" s="24">
        <f t="shared" si="2"/>
        <v>2.689110395499913</v>
      </c>
      <c r="N27" s="24">
        <f t="shared" si="9"/>
        <v>1.0252512531281244</v>
      </c>
      <c r="O27" s="24">
        <f t="shared" si="4"/>
        <v>0.025251253128124374</v>
      </c>
      <c r="P27" s="24">
        <f t="shared" si="5"/>
        <v>0.5113378758445181</v>
      </c>
      <c r="S27">
        <f t="shared" si="7"/>
        <v>1.282431995017234</v>
      </c>
    </row>
    <row r="28" spans="5:19" ht="12.75">
      <c r="E28">
        <v>27</v>
      </c>
      <c r="F28" s="9">
        <f ca="1">OFFSET(Output!$E$12,0,E28)</f>
        <v>0</v>
      </c>
      <c r="G28" s="9">
        <f ca="1">OFFSET(Output!$E$18,0,E28)</f>
        <v>20.15999999999998</v>
      </c>
      <c r="H28" s="24">
        <f t="shared" si="6"/>
        <v>1.1384595529618475</v>
      </c>
      <c r="I28" s="24">
        <f t="shared" si="0"/>
        <v>0.13845955296184753</v>
      </c>
      <c r="J28" s="24">
        <f t="shared" si="1"/>
        <v>0</v>
      </c>
      <c r="K28" s="24">
        <f t="shared" si="2"/>
        <v>2.791344587710843</v>
      </c>
      <c r="N28" s="24">
        <f t="shared" si="9"/>
        <v>1.0303775093937648</v>
      </c>
      <c r="O28" s="24">
        <f t="shared" si="4"/>
        <v>0.030377509393764823</v>
      </c>
      <c r="P28" s="24">
        <f t="shared" si="5"/>
        <v>0.6124105893782982</v>
      </c>
      <c r="S28">
        <f t="shared" si="7"/>
        <v>1.2952563149674063</v>
      </c>
    </row>
    <row r="29" spans="5:19" ht="12.75">
      <c r="E29">
        <v>28</v>
      </c>
      <c r="F29" s="9">
        <f ca="1">OFFSET(Output!$E$12,0,E29)</f>
        <v>0</v>
      </c>
      <c r="G29" s="9">
        <f ca="1">OFFSET(Output!$E$18,0,E29)</f>
        <v>20.06999999999998</v>
      </c>
      <c r="H29" s="24">
        <f t="shared" si="6"/>
        <v>1.1441518507266566</v>
      </c>
      <c r="I29" s="24">
        <f t="shared" si="0"/>
        <v>0.1441518507266566</v>
      </c>
      <c r="J29" s="24">
        <f t="shared" si="1"/>
        <v>0</v>
      </c>
      <c r="K29" s="24">
        <f t="shared" si="2"/>
        <v>2.893127644083995</v>
      </c>
      <c r="N29" s="24">
        <f t="shared" si="9"/>
        <v>1.0355293969407335</v>
      </c>
      <c r="O29" s="24">
        <f t="shared" si="4"/>
        <v>0.03552939694073354</v>
      </c>
      <c r="P29" s="24">
        <f t="shared" si="5"/>
        <v>0.7130749966005213</v>
      </c>
      <c r="S29">
        <f t="shared" si="7"/>
        <v>1.3082088781170804</v>
      </c>
    </row>
    <row r="30" spans="5:19" ht="12.75">
      <c r="E30">
        <v>29</v>
      </c>
      <c r="F30" s="9">
        <f ca="1">OFFSET(Output!$E$12,0,E30)</f>
        <v>0</v>
      </c>
      <c r="G30" s="9">
        <f ca="1">OFFSET(Output!$E$18,0,E30)</f>
        <v>19.97999999999998</v>
      </c>
      <c r="H30" s="24">
        <f t="shared" si="6"/>
        <v>1.1498726099802898</v>
      </c>
      <c r="I30" s="24">
        <f t="shared" si="0"/>
        <v>0.14987260998028984</v>
      </c>
      <c r="J30" s="24">
        <f t="shared" si="1"/>
        <v>0</v>
      </c>
      <c r="K30" s="24">
        <f t="shared" si="2"/>
        <v>2.9944547474061878</v>
      </c>
      <c r="N30" s="24">
        <f t="shared" si="9"/>
        <v>1.0407070439254371</v>
      </c>
      <c r="O30" s="24">
        <f t="shared" si="4"/>
        <v>0.040707043925437114</v>
      </c>
      <c r="P30" s="24">
        <f t="shared" si="5"/>
        <v>0.8133267376302327</v>
      </c>
      <c r="S30">
        <f t="shared" si="7"/>
        <v>1.3212909668982513</v>
      </c>
    </row>
    <row r="31" spans="5:19" ht="12.75">
      <c r="E31">
        <v>30</v>
      </c>
      <c r="F31" s="9">
        <f ca="1">OFFSET(Output!$E$12,0,E31)</f>
        <v>0</v>
      </c>
      <c r="G31" s="9">
        <f ca="1">OFFSET(Output!$E$18,0,E31)</f>
        <v>18.88999999999998</v>
      </c>
      <c r="H31" s="24">
        <f t="shared" si="6"/>
        <v>1.155621973030191</v>
      </c>
      <c r="I31" s="24">
        <f t="shared" si="0"/>
        <v>0.1556219730301911</v>
      </c>
      <c r="J31" s="24">
        <f t="shared" si="1"/>
        <v>0</v>
      </c>
      <c r="K31" s="24">
        <f t="shared" si="2"/>
        <v>2.9396990705403065</v>
      </c>
      <c r="N31" s="24">
        <f t="shared" si="9"/>
        <v>1.0459105791450642</v>
      </c>
      <c r="O31" s="24">
        <f t="shared" si="4"/>
        <v>0.045910579145064245</v>
      </c>
      <c r="P31" s="24">
        <f t="shared" si="5"/>
        <v>0.8672508400502627</v>
      </c>
      <c r="S31">
        <f t="shared" si="7"/>
        <v>1.334503876567234</v>
      </c>
    </row>
    <row r="32" spans="5:19" ht="12.75">
      <c r="E32">
        <v>31</v>
      </c>
      <c r="F32" s="9">
        <f ca="1">OFFSET(Output!$E$12,0,E32)</f>
        <v>0</v>
      </c>
      <c r="G32" s="9">
        <f ca="1">OFFSET(Output!$E$18,0,E32)</f>
        <v>18.79999999999998</v>
      </c>
      <c r="H32" s="24">
        <f t="shared" si="6"/>
        <v>1.161400082895342</v>
      </c>
      <c r="I32" s="24">
        <f t="shared" si="0"/>
        <v>0.1614000828953419</v>
      </c>
      <c r="J32" s="24">
        <f t="shared" si="1"/>
        <v>0</v>
      </c>
      <c r="K32" s="24">
        <f t="shared" si="2"/>
        <v>3.0343215584324246</v>
      </c>
      <c r="N32" s="24">
        <v>1</v>
      </c>
      <c r="O32" s="24">
        <f t="shared" si="4"/>
        <v>0</v>
      </c>
      <c r="P32" s="24">
        <f t="shared" si="5"/>
        <v>0</v>
      </c>
      <c r="S32">
        <f t="shared" si="7"/>
        <v>1.3478489153329063</v>
      </c>
    </row>
    <row r="33" spans="5:19" ht="12.75">
      <c r="E33">
        <v>32</v>
      </c>
      <c r="F33" s="9">
        <f ca="1">OFFSET(Output!$E$12,0,E33)</f>
        <v>0</v>
      </c>
      <c r="G33" s="9">
        <f ca="1">OFFSET(Output!$E$18,0,E33)</f>
        <v>18.70999999999998</v>
      </c>
      <c r="H33" s="24">
        <f t="shared" si="6"/>
        <v>1.1672070833098185</v>
      </c>
      <c r="I33" s="24">
        <f t="shared" si="0"/>
        <v>0.16720708330981848</v>
      </c>
      <c r="J33" s="24">
        <f t="shared" si="1"/>
        <v>0</v>
      </c>
      <c r="K33" s="24">
        <f t="shared" si="2"/>
        <v>3.1284445287267</v>
      </c>
      <c r="N33" s="24">
        <f aca="true" t="shared" si="10" ref="N33:N41">N32*(1+H$1)</f>
        <v>1.005</v>
      </c>
      <c r="O33" s="24">
        <f t="shared" si="4"/>
        <v>0.004999999999999893</v>
      </c>
      <c r="P33" s="24">
        <f t="shared" si="5"/>
        <v>0.0935499999999979</v>
      </c>
      <c r="S33">
        <f t="shared" si="7"/>
        <v>1.3613274044862353</v>
      </c>
    </row>
    <row r="34" spans="5:19" ht="12.75">
      <c r="E34">
        <v>33</v>
      </c>
      <c r="F34" s="9">
        <f ca="1">OFFSET(Output!$E$12,0,E34)</f>
        <v>0</v>
      </c>
      <c r="G34" s="9">
        <f ca="1">OFFSET(Output!$E$18,0,E34)</f>
        <v>18.61999999999998</v>
      </c>
      <c r="H34" s="24">
        <f t="shared" si="6"/>
        <v>1.1730431187263675</v>
      </c>
      <c r="I34" s="24">
        <f t="shared" si="0"/>
        <v>0.17304311872636746</v>
      </c>
      <c r="J34" s="24">
        <f t="shared" si="1"/>
        <v>0</v>
      </c>
      <c r="K34" s="24">
        <f t="shared" si="2"/>
        <v>3.2220628706849586</v>
      </c>
      <c r="N34" s="24">
        <f t="shared" si="10"/>
        <v>1.0100249999999997</v>
      </c>
      <c r="O34" s="24">
        <f t="shared" si="4"/>
        <v>0.010024999999999729</v>
      </c>
      <c r="P34" s="24">
        <f t="shared" si="5"/>
        <v>0.18666549999999474</v>
      </c>
      <c r="S34">
        <f t="shared" si="7"/>
        <v>1.3749406785310978</v>
      </c>
    </row>
    <row r="35" spans="5:19" ht="12.75">
      <c r="E35">
        <v>34</v>
      </c>
      <c r="F35" s="9">
        <f ca="1">OFFSET(Output!$E$12,0,E35)</f>
        <v>0</v>
      </c>
      <c r="G35" s="9">
        <f ca="1">OFFSET(Output!$E$18,0,E35)</f>
        <v>18.52999999999998</v>
      </c>
      <c r="H35" s="24">
        <f t="shared" si="6"/>
        <v>1.178908334319999</v>
      </c>
      <c r="I35" s="24">
        <f t="shared" si="0"/>
        <v>0.17890833431999908</v>
      </c>
      <c r="J35" s="24">
        <f t="shared" si="1"/>
        <v>0</v>
      </c>
      <c r="K35" s="24">
        <f t="shared" si="2"/>
        <v>3.3151714349495793</v>
      </c>
      <c r="N35" s="24">
        <f t="shared" si="10"/>
        <v>1.0150751249999996</v>
      </c>
      <c r="O35" s="24">
        <f t="shared" si="4"/>
        <v>0.015075124999999634</v>
      </c>
      <c r="P35" s="24">
        <f t="shared" si="5"/>
        <v>0.2793420662499929</v>
      </c>
      <c r="S35">
        <f t="shared" si="7"/>
        <v>1.3886900853164088</v>
      </c>
    </row>
    <row r="36" spans="5:19" ht="12.75">
      <c r="E36">
        <v>35</v>
      </c>
      <c r="F36" s="9">
        <f ca="1">OFFSET(Output!$E$12,0,E36)</f>
        <v>0</v>
      </c>
      <c r="G36" s="9">
        <f ca="1">OFFSET(Output!$E$18,0,E36)</f>
        <v>18.43999999999998</v>
      </c>
      <c r="H36" s="24">
        <f t="shared" si="6"/>
        <v>1.184802875991599</v>
      </c>
      <c r="I36" s="24">
        <f t="shared" si="0"/>
        <v>0.18480287599159895</v>
      </c>
      <c r="J36" s="24">
        <f t="shared" si="1"/>
        <v>0</v>
      </c>
      <c r="K36" s="24">
        <f t="shared" si="2"/>
        <v>3.407765033285081</v>
      </c>
      <c r="N36" s="24">
        <f t="shared" si="10"/>
        <v>1.0201505006249996</v>
      </c>
      <c r="O36" s="24">
        <f t="shared" si="4"/>
        <v>0.020150500624999568</v>
      </c>
      <c r="P36" s="24">
        <f t="shared" si="5"/>
        <v>0.3715752315249916</v>
      </c>
      <c r="S36">
        <f t="shared" si="7"/>
        <v>1.402576986169573</v>
      </c>
    </row>
    <row r="37" spans="5:19" ht="12.75">
      <c r="E37">
        <v>36</v>
      </c>
      <c r="F37" s="9">
        <f ca="1">OFFSET(Output!$E$12,0,E37)</f>
        <v>0</v>
      </c>
      <c r="G37" s="9">
        <f ca="1">OFFSET(Output!$E$18,0,E37)</f>
        <v>18.34999999999998</v>
      </c>
      <c r="H37" s="24">
        <f t="shared" si="6"/>
        <v>1.1907268903715569</v>
      </c>
      <c r="I37" s="24">
        <f t="shared" si="0"/>
        <v>0.19072689037155688</v>
      </c>
      <c r="J37" s="24">
        <f t="shared" si="1"/>
        <v>0</v>
      </c>
      <c r="K37" s="24">
        <f t="shared" si="2"/>
        <v>3.499838438318065</v>
      </c>
      <c r="N37" s="24">
        <f t="shared" si="10"/>
        <v>1.0252512531281244</v>
      </c>
      <c r="O37" s="24">
        <f t="shared" si="4"/>
        <v>0.025251253128124374</v>
      </c>
      <c r="P37" s="24">
        <f t="shared" si="5"/>
        <v>0.4633604949010818</v>
      </c>
      <c r="S37">
        <f t="shared" si="7"/>
        <v>1.4166027560312686</v>
      </c>
    </row>
    <row r="38" spans="5:19" ht="12.75">
      <c r="E38">
        <v>37</v>
      </c>
      <c r="F38" s="9">
        <f ca="1">OFFSET(Output!$E$12,0,E38)</f>
        <v>0</v>
      </c>
      <c r="G38" s="9">
        <f ca="1">OFFSET(Output!$E$18,0,E38)</f>
        <v>18.25999999999997</v>
      </c>
      <c r="H38" s="24">
        <f t="shared" si="6"/>
        <v>1.1966805248234145</v>
      </c>
      <c r="I38" s="24">
        <f t="shared" si="0"/>
        <v>0.19668052482341447</v>
      </c>
      <c r="J38" s="24">
        <f t="shared" si="1"/>
        <v>0</v>
      </c>
      <c r="K38" s="24">
        <f t="shared" si="2"/>
        <v>3.5913863832755424</v>
      </c>
      <c r="N38" s="24">
        <f t="shared" si="10"/>
        <v>1.0303775093937648</v>
      </c>
      <c r="O38" s="24">
        <f t="shared" si="4"/>
        <v>0.030377509393764823</v>
      </c>
      <c r="P38" s="24">
        <f t="shared" si="5"/>
        <v>0.5546933215301447</v>
      </c>
      <c r="S38">
        <f t="shared" si="7"/>
        <v>1.4307687835915812</v>
      </c>
    </row>
    <row r="39" spans="5:19" ht="12.75">
      <c r="E39">
        <v>38</v>
      </c>
      <c r="F39" s="9">
        <f ca="1">OFFSET(Output!$E$12,0,E39)</f>
        <v>0</v>
      </c>
      <c r="G39" s="9">
        <f ca="1">OFFSET(Output!$E$18,0,E39)</f>
        <v>18.16999999999997</v>
      </c>
      <c r="H39" s="24">
        <f t="shared" si="6"/>
        <v>1.2026639274475315</v>
      </c>
      <c r="I39" s="24">
        <f t="shared" si="0"/>
        <v>0.20266392744753148</v>
      </c>
      <c r="J39" s="24">
        <f t="shared" si="1"/>
        <v>0</v>
      </c>
      <c r="K39" s="24">
        <f t="shared" si="2"/>
        <v>3.6824035617216406</v>
      </c>
      <c r="N39" s="24">
        <f t="shared" si="10"/>
        <v>1.0355293969407335</v>
      </c>
      <c r="O39" s="24">
        <f t="shared" si="4"/>
        <v>0.03552939694073354</v>
      </c>
      <c r="P39" s="24">
        <f t="shared" si="5"/>
        <v>0.6455691424131274</v>
      </c>
      <c r="S39">
        <f t="shared" si="7"/>
        <v>1.445076471427497</v>
      </c>
    </row>
    <row r="40" spans="5:19" ht="12.75">
      <c r="E40">
        <v>39</v>
      </c>
      <c r="F40" s="9">
        <f ca="1">OFFSET(Output!$E$12,0,E40)</f>
        <v>0</v>
      </c>
      <c r="G40" s="9">
        <f ca="1">OFFSET(Output!$E$18,0,E40)</f>
        <v>18.07999999999997</v>
      </c>
      <c r="H40" s="24">
        <f t="shared" si="6"/>
        <v>1.208677247084769</v>
      </c>
      <c r="I40" s="24">
        <f t="shared" si="0"/>
        <v>0.2086772470847691</v>
      </c>
      <c r="J40" s="24">
        <f t="shared" si="1"/>
        <v>0</v>
      </c>
      <c r="K40" s="24">
        <f t="shared" si="2"/>
        <v>3.772884627292619</v>
      </c>
      <c r="N40" s="24">
        <f t="shared" si="10"/>
        <v>1.0407070439254371</v>
      </c>
      <c r="O40" s="24">
        <f t="shared" si="4"/>
        <v>0.040707043925437114</v>
      </c>
      <c r="P40" s="24">
        <f t="shared" si="5"/>
        <v>0.7359833541719017</v>
      </c>
      <c r="S40">
        <f t="shared" si="7"/>
        <v>1.4595272361417722</v>
      </c>
    </row>
    <row r="41" spans="5:19" ht="12.75">
      <c r="E41">
        <v>40</v>
      </c>
      <c r="F41" s="9">
        <f ca="1">OFFSET(Output!$E$12,0,E41)</f>
        <v>0</v>
      </c>
      <c r="G41" s="9">
        <f ca="1">OFFSET(Output!$E$18,0,E41)</f>
        <v>17.48999999999997</v>
      </c>
      <c r="H41" s="24">
        <f t="shared" si="6"/>
        <v>1.2147206333201928</v>
      </c>
      <c r="I41" s="24">
        <f t="shared" si="0"/>
        <v>0.21472063332019276</v>
      </c>
      <c r="J41" s="24">
        <f t="shared" si="1"/>
        <v>0</v>
      </c>
      <c r="K41" s="24">
        <f t="shared" si="2"/>
        <v>3.7554638767701647</v>
      </c>
      <c r="N41" s="24">
        <f t="shared" si="10"/>
        <v>1.0459105791450642</v>
      </c>
      <c r="O41" s="24">
        <f t="shared" si="4"/>
        <v>0.045910579145064245</v>
      </c>
      <c r="P41" s="24">
        <f t="shared" si="5"/>
        <v>0.8029760292471723</v>
      </c>
      <c r="S41">
        <f t="shared" si="7"/>
        <v>1.47412250850319</v>
      </c>
    </row>
    <row r="42" spans="5:19" ht="12.75">
      <c r="E42">
        <v>41</v>
      </c>
      <c r="F42" s="9">
        <f ca="1">OFFSET(Output!$E$12,0,E42)</f>
        <v>0</v>
      </c>
      <c r="G42" s="9">
        <f ca="1">OFFSET(Output!$E$18,0,E42)</f>
        <v>17.39999999999997</v>
      </c>
      <c r="H42" s="24">
        <f t="shared" si="6"/>
        <v>1.2207942364867936</v>
      </c>
      <c r="I42" s="24">
        <f t="shared" si="0"/>
        <v>0.22079423648679364</v>
      </c>
      <c r="J42" s="24">
        <f t="shared" si="1"/>
        <v>0</v>
      </c>
      <c r="K42" s="24">
        <f t="shared" si="2"/>
        <v>3.8418197148702027</v>
      </c>
      <c r="N42" s="24">
        <v>1</v>
      </c>
      <c r="O42" s="24">
        <f t="shared" si="4"/>
        <v>0</v>
      </c>
      <c r="P42" s="24">
        <f t="shared" si="5"/>
        <v>0</v>
      </c>
      <c r="S42">
        <f t="shared" si="7"/>
        <v>1.4888637335882218</v>
      </c>
    </row>
    <row r="43" spans="1:19" ht="12.75">
      <c r="A43" s="8"/>
      <c r="B43" s="3"/>
      <c r="C43" s="3"/>
      <c r="D43" s="3"/>
      <c r="E43">
        <v>42</v>
      </c>
      <c r="F43" s="9">
        <f ca="1">OFFSET(Output!$E$12,0,E43)</f>
        <v>0</v>
      </c>
      <c r="G43" s="9">
        <f ca="1">OFFSET(Output!$E$18,0,E43)</f>
        <v>17.30999999999997</v>
      </c>
      <c r="H43" s="24">
        <f t="shared" si="6"/>
        <v>1.2268982076692274</v>
      </c>
      <c r="I43" s="24">
        <f t="shared" si="0"/>
        <v>0.22689820766922741</v>
      </c>
      <c r="J43" s="24">
        <f t="shared" si="1"/>
        <v>0</v>
      </c>
      <c r="K43" s="24">
        <f t="shared" si="2"/>
        <v>3.92760797475432</v>
      </c>
      <c r="N43" s="24">
        <f aca="true" t="shared" si="11" ref="N43:N53">N42*(1+H$1)</f>
        <v>1.005</v>
      </c>
      <c r="O43" s="24">
        <f t="shared" si="4"/>
        <v>0.004999999999999893</v>
      </c>
      <c r="P43" s="24">
        <f t="shared" si="5"/>
        <v>0.086549999999998</v>
      </c>
      <c r="S43">
        <f t="shared" si="7"/>
        <v>1.503752370924104</v>
      </c>
    </row>
    <row r="44" spans="1:19" ht="12.75">
      <c r="A44" s="8"/>
      <c r="B44" s="3"/>
      <c r="C44" s="3"/>
      <c r="D44" s="3"/>
      <c r="E44">
        <v>43</v>
      </c>
      <c r="F44" s="9">
        <f ca="1">OFFSET(Output!$E$12,0,E44)</f>
        <v>0</v>
      </c>
      <c r="G44" s="9">
        <f ca="1">OFFSET(Output!$E$18,0,E44)</f>
        <v>17.21999999999997</v>
      </c>
      <c r="H44" s="24">
        <f t="shared" si="6"/>
        <v>1.2330326987075735</v>
      </c>
      <c r="I44" s="24">
        <f t="shared" si="0"/>
        <v>0.23303269870757348</v>
      </c>
      <c r="J44" s="24">
        <f t="shared" si="1"/>
        <v>0</v>
      </c>
      <c r="K44" s="24">
        <f t="shared" si="2"/>
        <v>4.012823071744409</v>
      </c>
      <c r="N44" s="24">
        <f t="shared" si="11"/>
        <v>1.0100249999999997</v>
      </c>
      <c r="O44" s="24">
        <f t="shared" si="4"/>
        <v>0.010024999999999729</v>
      </c>
      <c r="P44" s="24">
        <f t="shared" si="5"/>
        <v>0.17263049999999502</v>
      </c>
      <c r="S44">
        <f t="shared" si="7"/>
        <v>1.5187898946333451</v>
      </c>
    </row>
    <row r="45" spans="1:19" ht="12.75">
      <c r="A45" s="8"/>
      <c r="B45" s="3"/>
      <c r="C45" s="3"/>
      <c r="D45" s="3"/>
      <c r="E45">
        <v>44</v>
      </c>
      <c r="F45" s="9">
        <f ca="1">OFFSET(Output!$E$12,0,E45)</f>
        <v>0</v>
      </c>
      <c r="G45" s="9">
        <f ca="1">OFFSET(Output!$E$18,0,E45)</f>
        <v>17.12999999999997</v>
      </c>
      <c r="H45" s="24">
        <f t="shared" si="6"/>
        <v>1.2391978622011113</v>
      </c>
      <c r="I45" s="24">
        <f t="shared" si="0"/>
        <v>0.23919786220111128</v>
      </c>
      <c r="J45" s="24">
        <f t="shared" si="1"/>
        <v>0</v>
      </c>
      <c r="K45" s="24">
        <f t="shared" si="2"/>
        <v>4.097459379505029</v>
      </c>
      <c r="N45" s="24">
        <f t="shared" si="11"/>
        <v>1.0150751249999996</v>
      </c>
      <c r="O45" s="24">
        <f t="shared" si="4"/>
        <v>0.015075124999999634</v>
      </c>
      <c r="P45" s="24">
        <f t="shared" si="5"/>
        <v>0.2582368912499933</v>
      </c>
      <c r="S45">
        <f t="shared" si="7"/>
        <v>1.5339777935796786</v>
      </c>
    </row>
    <row r="46" spans="1:19" ht="12.75">
      <c r="A46" s="8"/>
      <c r="B46" s="3"/>
      <c r="C46" s="3"/>
      <c r="D46" s="3"/>
      <c r="E46">
        <v>45</v>
      </c>
      <c r="F46" s="9">
        <f ca="1">OFFSET(Output!$E$12,0,E46)</f>
        <v>0</v>
      </c>
      <c r="G46" s="9">
        <f ca="1">OFFSET(Output!$E$18,0,E46)</f>
        <v>17.03999999999997</v>
      </c>
      <c r="H46" s="24">
        <f t="shared" si="6"/>
        <v>1.2453938515121168</v>
      </c>
      <c r="I46" s="24">
        <f t="shared" si="0"/>
        <v>0.2453938515121168</v>
      </c>
      <c r="J46" s="24">
        <f t="shared" si="1"/>
        <v>0</v>
      </c>
      <c r="K46" s="24">
        <f t="shared" si="2"/>
        <v>4.181511229766463</v>
      </c>
      <c r="N46" s="24">
        <f t="shared" si="11"/>
        <v>1.0201505006249996</v>
      </c>
      <c r="O46" s="24">
        <f t="shared" si="4"/>
        <v>0.020150500624999568</v>
      </c>
      <c r="P46" s="24">
        <f t="shared" si="5"/>
        <v>0.34336453064999206</v>
      </c>
      <c r="S46">
        <f t="shared" si="7"/>
        <v>1.5493175715154754</v>
      </c>
    </row>
    <row r="47" spans="1:19" ht="12.75">
      <c r="A47" s="8"/>
      <c r="B47" s="3"/>
      <c r="C47" s="3"/>
      <c r="D47" s="3"/>
      <c r="E47">
        <v>46</v>
      </c>
      <c r="F47" s="9">
        <f ca="1">OFFSET(Output!$E$12,0,E47)</f>
        <v>0</v>
      </c>
      <c r="G47" s="9">
        <f ca="1">OFFSET(Output!$E$18,0,E47)</f>
        <v>16.94999999999997</v>
      </c>
      <c r="H47" s="24">
        <f t="shared" si="6"/>
        <v>1.2516208207696773</v>
      </c>
      <c r="I47" s="24">
        <f t="shared" si="0"/>
        <v>0.2516208207696773</v>
      </c>
      <c r="J47" s="24">
        <f t="shared" si="1"/>
        <v>0</v>
      </c>
      <c r="K47" s="24">
        <f t="shared" si="2"/>
        <v>4.264972912046023</v>
      </c>
      <c r="N47" s="24">
        <f t="shared" si="11"/>
        <v>1.0252512531281244</v>
      </c>
      <c r="O47" s="24">
        <f t="shared" si="4"/>
        <v>0.025251253128124374</v>
      </c>
      <c r="P47" s="24">
        <f t="shared" si="5"/>
        <v>0.4280087405217074</v>
      </c>
      <c r="S47">
        <f t="shared" si="7"/>
        <v>1.5648107472306303</v>
      </c>
    </row>
    <row r="48" spans="1:19" ht="12.75">
      <c r="A48" s="8"/>
      <c r="B48" s="3"/>
      <c r="C48" s="3"/>
      <c r="D48" s="3"/>
      <c r="E48">
        <v>47</v>
      </c>
      <c r="F48" s="9">
        <f ca="1">OFFSET(Output!$E$12,0,E48)</f>
        <v>0</v>
      </c>
      <c r="G48" s="9">
        <f ca="1">OFFSET(Output!$E$18,0,E48)</f>
        <v>16.85999999999997</v>
      </c>
      <c r="H48" s="24">
        <f t="shared" si="6"/>
        <v>1.2578789248735256</v>
      </c>
      <c r="I48" s="24">
        <f t="shared" si="0"/>
        <v>0.2578789248735256</v>
      </c>
      <c r="J48" s="24">
        <f t="shared" si="1"/>
        <v>0</v>
      </c>
      <c r="K48" s="24">
        <f t="shared" si="2"/>
        <v>4.347838673367634</v>
      </c>
      <c r="N48" s="24">
        <f t="shared" si="11"/>
        <v>1.0303775093937648</v>
      </c>
      <c r="O48" s="24">
        <f t="shared" si="4"/>
        <v>0.030377509393764823</v>
      </c>
      <c r="P48" s="24">
        <f t="shared" si="5"/>
        <v>0.512164808378874</v>
      </c>
      <c r="S48">
        <f t="shared" si="7"/>
        <v>1.5804588547029366</v>
      </c>
    </row>
    <row r="49" spans="1:19" ht="12.75">
      <c r="A49" s="8"/>
      <c r="B49" s="3"/>
      <c r="C49" s="3"/>
      <c r="D49" s="3"/>
      <c r="E49">
        <v>48</v>
      </c>
      <c r="F49" s="9">
        <f ca="1">OFFSET(Output!$E$12,0,E49)</f>
        <v>0</v>
      </c>
      <c r="G49" s="9">
        <f ca="1">OFFSET(Output!$E$18,0,E49)</f>
        <v>16.76999999999997</v>
      </c>
      <c r="H49" s="24">
        <f t="shared" si="6"/>
        <v>1.264168319497893</v>
      </c>
      <c r="I49" s="24">
        <f t="shared" si="0"/>
        <v>0.264168319497893</v>
      </c>
      <c r="J49" s="24">
        <f t="shared" si="1"/>
        <v>0</v>
      </c>
      <c r="K49" s="24">
        <f t="shared" si="2"/>
        <v>4.430102717979658</v>
      </c>
      <c r="N49" s="24">
        <f t="shared" si="11"/>
        <v>1.0355293969407335</v>
      </c>
      <c r="O49" s="24">
        <f t="shared" si="4"/>
        <v>0.03552939694073354</v>
      </c>
      <c r="P49" s="24">
        <f t="shared" si="5"/>
        <v>0.5958279866961004</v>
      </c>
      <c r="S49">
        <f t="shared" si="7"/>
        <v>1.596263443249966</v>
      </c>
    </row>
    <row r="50" spans="1:19" ht="12.75">
      <c r="A50" s="8"/>
      <c r="B50" s="3"/>
      <c r="C50" s="3"/>
      <c r="D50" s="3"/>
      <c r="E50">
        <v>49</v>
      </c>
      <c r="F50" s="9">
        <f ca="1">OFFSET(Output!$E$12,0,E50)</f>
        <v>0</v>
      </c>
      <c r="G50" s="9">
        <f ca="1">OFFSET(Output!$E$18,0,E50)</f>
        <v>16.67999999999997</v>
      </c>
      <c r="H50" s="24">
        <f t="shared" si="6"/>
        <v>1.2704891610953823</v>
      </c>
      <c r="I50" s="24">
        <f t="shared" si="0"/>
        <v>0.27048916109538235</v>
      </c>
      <c r="J50" s="24">
        <f t="shared" si="1"/>
        <v>0</v>
      </c>
      <c r="K50" s="24">
        <f t="shared" si="2"/>
        <v>4.51175920707097</v>
      </c>
      <c r="N50" s="24">
        <f t="shared" si="11"/>
        <v>1.0407070439254371</v>
      </c>
      <c r="O50" s="24">
        <f t="shared" si="4"/>
        <v>0.040707043925437114</v>
      </c>
      <c r="P50" s="24">
        <f t="shared" si="5"/>
        <v>0.67899349267629</v>
      </c>
      <c r="S50">
        <f t="shared" si="7"/>
        <v>1.6122260776824657</v>
      </c>
    </row>
    <row r="51" spans="1:19" ht="12.75">
      <c r="A51" s="8"/>
      <c r="B51" s="3"/>
      <c r="C51" s="3"/>
      <c r="D51" s="3"/>
      <c r="E51">
        <v>50</v>
      </c>
      <c r="F51" s="9">
        <f ca="1">OFFSET(Output!$E$12,0,E51)</f>
        <v>0</v>
      </c>
      <c r="G51" s="9">
        <f ca="1">OFFSET(Output!$E$18,0,E51)</f>
        <v>16.589999999999968</v>
      </c>
      <c r="H51" s="24">
        <f t="shared" si="6"/>
        <v>1.276841606900859</v>
      </c>
      <c r="I51" s="24">
        <f t="shared" si="0"/>
        <v>0.276841606900859</v>
      </c>
      <c r="J51" s="24">
        <f t="shared" si="1"/>
        <v>0</v>
      </c>
      <c r="K51" s="24">
        <f t="shared" si="2"/>
        <v>4.592802258485242</v>
      </c>
      <c r="N51" s="24">
        <f t="shared" si="11"/>
        <v>1.0459105791450642</v>
      </c>
      <c r="O51" s="24">
        <f t="shared" si="4"/>
        <v>0.045910579145064245</v>
      </c>
      <c r="P51" s="24">
        <f t="shared" si="5"/>
        <v>0.7616565080166143</v>
      </c>
      <c r="S51">
        <f t="shared" si="7"/>
        <v>1.6283483384592905</v>
      </c>
    </row>
    <row r="52" spans="1:16" ht="12.75">
      <c r="A52" s="8"/>
      <c r="B52" s="3"/>
      <c r="C52" s="3"/>
      <c r="D52" s="3"/>
      <c r="E52">
        <v>51</v>
      </c>
      <c r="F52" s="9">
        <f ca="1">OFFSET(Output!$E$12,0,E52)</f>
        <v>0</v>
      </c>
      <c r="G52" s="9">
        <f ca="1">OFFSET(Output!$E$18,0,E52)</f>
        <v>1</v>
      </c>
      <c r="H52" s="24">
        <f t="shared" si="6"/>
        <v>1.2832258149353633</v>
      </c>
      <c r="I52" s="24">
        <f t="shared" si="0"/>
        <v>0.28322581493536325</v>
      </c>
      <c r="J52" s="24">
        <f t="shared" si="1"/>
        <v>0</v>
      </c>
      <c r="K52" s="24">
        <f t="shared" si="2"/>
        <v>0.28322581493536325</v>
      </c>
      <c r="N52" s="24">
        <f t="shared" si="11"/>
        <v>1.0511401320407894</v>
      </c>
      <c r="O52" s="24">
        <f t="shared" si="4"/>
        <v>0.05114013204078938</v>
      </c>
      <c r="P52" s="24">
        <f t="shared" si="5"/>
        <v>0.05114013204078938</v>
      </c>
    </row>
    <row r="53" spans="1:19" ht="12.75">
      <c r="A53" s="8"/>
      <c r="B53" s="3"/>
      <c r="C53" s="3"/>
      <c r="D53" s="3"/>
      <c r="E53">
        <v>52</v>
      </c>
      <c r="F53" s="9">
        <f ca="1">OFFSET(Output!$E$12,0,E53)</f>
        <v>0</v>
      </c>
      <c r="G53" s="9">
        <f ca="1">OFFSET(Output!$E$18,0,E53)</f>
        <v>1</v>
      </c>
      <c r="H53" s="24">
        <f t="shared" si="6"/>
        <v>1.28964194401004</v>
      </c>
      <c r="I53" s="24">
        <f t="shared" si="0"/>
        <v>0.28964194401003995</v>
      </c>
      <c r="J53" s="24">
        <f t="shared" si="1"/>
        <v>0</v>
      </c>
      <c r="K53" s="24">
        <f t="shared" si="2"/>
        <v>0.28964194401003995</v>
      </c>
      <c r="N53" s="24">
        <f t="shared" si="11"/>
        <v>1.0563958327009932</v>
      </c>
      <c r="O53" s="24">
        <f t="shared" si="4"/>
        <v>0.05639583270099324</v>
      </c>
      <c r="P53" s="24">
        <f t="shared" si="5"/>
        <v>0.05639583270099324</v>
      </c>
      <c r="S53">
        <f>SUM(S2:S51)</f>
        <v>64.46318218438823</v>
      </c>
    </row>
    <row r="54" spans="1:19" ht="12.75">
      <c r="A54" s="8"/>
      <c r="B54" s="3"/>
      <c r="C54" s="3"/>
      <c r="D54" s="3"/>
      <c r="E54" s="3"/>
      <c r="F54" s="3"/>
      <c r="G54" s="3"/>
      <c r="H54" s="7"/>
      <c r="S54">
        <f>S53/50</f>
        <v>1.2892636436877647</v>
      </c>
    </row>
    <row r="55" spans="1:8" ht="12.75">
      <c r="A55" s="8"/>
      <c r="B55" s="3"/>
      <c r="C55" s="3"/>
      <c r="D55" s="3"/>
      <c r="E55" s="3"/>
      <c r="F55" s="3"/>
      <c r="G55" s="3"/>
      <c r="H55" s="7"/>
    </row>
    <row r="56" spans="1:8" ht="12.75">
      <c r="A56" s="8"/>
      <c r="B56" s="3"/>
      <c r="C56" s="3"/>
      <c r="D56" s="3"/>
      <c r="E56" s="3"/>
      <c r="F56" s="3"/>
      <c r="G56" s="3"/>
      <c r="H56" s="7"/>
    </row>
    <row r="57" spans="1:8" ht="12.75">
      <c r="A57" s="8"/>
      <c r="B57" s="3"/>
      <c r="C57" s="3"/>
      <c r="D57" s="3"/>
      <c r="E57" s="3"/>
      <c r="F57" s="3"/>
      <c r="G57" s="3"/>
      <c r="H57" s="7"/>
    </row>
    <row r="58" spans="1:8" ht="12.75">
      <c r="A58" s="8"/>
      <c r="B58" s="3"/>
      <c r="C58" s="3"/>
      <c r="D58" s="3"/>
      <c r="E58" s="3"/>
      <c r="F58" s="3"/>
      <c r="G58" s="3"/>
      <c r="H58" s="7"/>
    </row>
    <row r="59" spans="1:8" ht="12.75">
      <c r="A59" s="8"/>
      <c r="B59" s="3"/>
      <c r="C59" s="3"/>
      <c r="D59" s="3"/>
      <c r="E59" s="3"/>
      <c r="F59" s="3"/>
      <c r="G59" s="3"/>
      <c r="H59" s="7"/>
    </row>
    <row r="60" spans="1:8" ht="12.75">
      <c r="A60" s="8"/>
      <c r="B60" s="3"/>
      <c r="C60" s="3"/>
      <c r="D60" s="3"/>
      <c r="E60" s="3"/>
      <c r="F60" s="3"/>
      <c r="G60" s="3"/>
      <c r="H60" s="7"/>
    </row>
  </sheetData>
  <printOptions/>
  <pageMargins left="0.75" right="0.75" top="1" bottom="1" header="0.5" footer="0.5"/>
  <pageSetup fitToHeight="0" fitToWidth="1" orientation="portrait" paperSize="9" scale="94" r:id="rId1"/>
</worksheet>
</file>

<file path=xl/worksheets/sheet5.xml><?xml version="1.0" encoding="utf-8"?>
<worksheet xmlns="http://schemas.openxmlformats.org/spreadsheetml/2006/main" xmlns:r="http://schemas.openxmlformats.org/officeDocument/2006/relationships">
  <sheetPr codeName="Sheet72"/>
  <dimension ref="A1:BO66"/>
  <sheetViews>
    <sheetView showGridLines="0" zoomScale="75" zoomScaleNormal="75" workbookViewId="0" topLeftCell="A1">
      <pane xSplit="3" ySplit="1" topLeftCell="D2" activePane="bottomRight" state="frozen"/>
      <selection pane="topLeft" activeCell="C42" activeCellId="1" sqref="A1 C42"/>
      <selection pane="topRight" activeCell="C42" activeCellId="1" sqref="A1 C42"/>
      <selection pane="bottomLeft" activeCell="C42" activeCellId="1" sqref="A1 C42"/>
      <selection pane="bottomRight" activeCell="H29" sqref="H29"/>
    </sheetView>
  </sheetViews>
  <sheetFormatPr defaultColWidth="9.140625" defaultRowHeight="12.75"/>
  <cols>
    <col min="1" max="1" width="7.7109375" style="79" customWidth="1"/>
    <col min="2" max="2" width="24.00390625" style="80" customWidth="1"/>
    <col min="3" max="3" width="9.8515625" style="74" customWidth="1"/>
    <col min="4" max="4" width="3.140625" style="81" customWidth="1"/>
    <col min="5" max="5" width="14.57421875" style="82" customWidth="1"/>
    <col min="6" max="7" width="9.28125" style="83" bestFit="1" customWidth="1"/>
    <col min="8" max="67" width="9.140625" style="83" customWidth="1"/>
    <col min="68" max="16384" width="9.140625" style="82" customWidth="1"/>
  </cols>
  <sheetData>
    <row r="1" spans="1:67" s="75" customFormat="1" ht="18">
      <c r="A1" s="72" t="s">
        <v>827</v>
      </c>
      <c r="B1" s="73"/>
      <c r="C1" s="74"/>
      <c r="D1" s="73"/>
      <c r="E1" s="75" t="s">
        <v>319</v>
      </c>
      <c r="F1" s="76">
        <v>43922</v>
      </c>
      <c r="G1" s="76">
        <v>44105</v>
      </c>
      <c r="H1" s="76">
        <v>44287</v>
      </c>
      <c r="I1" s="76">
        <v>44470</v>
      </c>
      <c r="J1" s="76">
        <v>44652</v>
      </c>
      <c r="K1" s="76">
        <v>44835</v>
      </c>
      <c r="L1" s="76">
        <v>45017</v>
      </c>
      <c r="M1" s="76">
        <v>45200</v>
      </c>
      <c r="N1" s="76">
        <v>45383</v>
      </c>
      <c r="O1" s="76">
        <v>45566</v>
      </c>
      <c r="P1" s="76">
        <v>45748</v>
      </c>
      <c r="Q1" s="76">
        <v>45931</v>
      </c>
      <c r="R1" s="76">
        <v>46113</v>
      </c>
      <c r="S1" s="76">
        <v>46296</v>
      </c>
      <c r="T1" s="76">
        <v>46478</v>
      </c>
      <c r="U1" s="76">
        <v>46661</v>
      </c>
      <c r="V1" s="76">
        <v>46844</v>
      </c>
      <c r="W1" s="76">
        <v>47027</v>
      </c>
      <c r="X1" s="76">
        <v>47209</v>
      </c>
      <c r="Y1" s="76">
        <v>47392</v>
      </c>
      <c r="Z1" s="76">
        <v>47574</v>
      </c>
      <c r="AA1" s="76">
        <v>47757</v>
      </c>
      <c r="AB1" s="76">
        <v>47939</v>
      </c>
      <c r="AC1" s="76">
        <v>48122</v>
      </c>
      <c r="AD1" s="76">
        <v>48305</v>
      </c>
      <c r="AE1" s="76">
        <v>48488</v>
      </c>
      <c r="AF1" s="76">
        <v>48670</v>
      </c>
      <c r="AG1" s="76">
        <v>48853</v>
      </c>
      <c r="AH1" s="76">
        <v>49035</v>
      </c>
      <c r="AI1" s="76">
        <v>49218</v>
      </c>
      <c r="AJ1" s="76">
        <v>49400</v>
      </c>
      <c r="AK1" s="76">
        <v>49583</v>
      </c>
      <c r="AL1" s="76">
        <v>49766</v>
      </c>
      <c r="AM1" s="76">
        <v>49949</v>
      </c>
      <c r="AN1" s="76">
        <v>50131</v>
      </c>
      <c r="AO1" s="76">
        <v>50314</v>
      </c>
      <c r="AP1" s="76">
        <v>50496</v>
      </c>
      <c r="AQ1" s="76">
        <v>50679</v>
      </c>
      <c r="AR1" s="76">
        <v>50861</v>
      </c>
      <c r="AS1" s="76">
        <v>51044</v>
      </c>
      <c r="AT1" s="76">
        <v>51227</v>
      </c>
      <c r="AU1" s="76">
        <v>51410</v>
      </c>
      <c r="AV1" s="76">
        <v>51592</v>
      </c>
      <c r="AW1" s="76">
        <v>51775</v>
      </c>
      <c r="AX1" s="76">
        <v>51957</v>
      </c>
      <c r="AY1" s="76">
        <v>52140</v>
      </c>
      <c r="AZ1" s="76">
        <v>52322</v>
      </c>
      <c r="BA1" s="76">
        <v>52505</v>
      </c>
      <c r="BB1" s="76">
        <v>52688</v>
      </c>
      <c r="BC1" s="76">
        <v>52871</v>
      </c>
      <c r="BD1" s="76">
        <v>53053</v>
      </c>
      <c r="BE1" s="76">
        <v>53236</v>
      </c>
      <c r="BF1" s="77"/>
      <c r="BG1" s="78"/>
      <c r="BH1" s="78"/>
      <c r="BI1" s="78"/>
      <c r="BJ1" s="78"/>
      <c r="BK1" s="78"/>
      <c r="BL1" s="78"/>
      <c r="BM1" s="78"/>
      <c r="BN1" s="78"/>
      <c r="BO1" s="78"/>
    </row>
    <row r="2" spans="6:58" ht="12.75">
      <c r="F2" s="78">
        <v>1</v>
      </c>
      <c r="G2" s="78">
        <v>2</v>
      </c>
      <c r="H2" s="78">
        <v>3</v>
      </c>
      <c r="I2" s="78">
        <v>4</v>
      </c>
      <c r="J2" s="78">
        <v>5</v>
      </c>
      <c r="K2" s="78">
        <v>6</v>
      </c>
      <c r="L2" s="78">
        <v>7</v>
      </c>
      <c r="M2" s="78">
        <v>8</v>
      </c>
      <c r="N2" s="78">
        <v>9</v>
      </c>
      <c r="O2" s="78">
        <v>10</v>
      </c>
      <c r="P2" s="78">
        <v>11</v>
      </c>
      <c r="Q2" s="78">
        <v>12</v>
      </c>
      <c r="R2" s="78">
        <v>13</v>
      </c>
      <c r="S2" s="78">
        <v>14</v>
      </c>
      <c r="T2" s="78">
        <v>15</v>
      </c>
      <c r="U2" s="78">
        <v>16</v>
      </c>
      <c r="V2" s="78">
        <v>17</v>
      </c>
      <c r="W2" s="78">
        <v>18</v>
      </c>
      <c r="X2" s="78">
        <v>19</v>
      </c>
      <c r="Y2" s="78">
        <v>20</v>
      </c>
      <c r="Z2" s="78">
        <v>21</v>
      </c>
      <c r="AA2" s="78">
        <v>22</v>
      </c>
      <c r="AB2" s="78">
        <v>23</v>
      </c>
      <c r="AC2" s="78">
        <v>24</v>
      </c>
      <c r="AD2" s="78">
        <v>25</v>
      </c>
      <c r="AE2" s="78">
        <v>26</v>
      </c>
      <c r="AF2" s="78">
        <v>27</v>
      </c>
      <c r="AG2" s="78">
        <v>28</v>
      </c>
      <c r="AH2" s="78">
        <v>29</v>
      </c>
      <c r="AI2" s="78">
        <v>30</v>
      </c>
      <c r="AJ2" s="78">
        <v>31</v>
      </c>
      <c r="AK2" s="78">
        <v>32</v>
      </c>
      <c r="AL2" s="78">
        <v>33</v>
      </c>
      <c r="AM2" s="78">
        <v>34</v>
      </c>
      <c r="AN2" s="78">
        <v>35</v>
      </c>
      <c r="AO2" s="78">
        <v>36</v>
      </c>
      <c r="AP2" s="78">
        <v>37</v>
      </c>
      <c r="AQ2" s="78">
        <v>38</v>
      </c>
      <c r="AR2" s="78">
        <v>39</v>
      </c>
      <c r="AS2" s="78">
        <v>40</v>
      </c>
      <c r="AT2" s="78">
        <v>41</v>
      </c>
      <c r="AU2" s="78">
        <v>42</v>
      </c>
      <c r="AV2" s="78">
        <v>43</v>
      </c>
      <c r="AW2" s="78">
        <v>44</v>
      </c>
      <c r="AX2" s="78">
        <v>45</v>
      </c>
      <c r="AY2" s="78">
        <v>46</v>
      </c>
      <c r="AZ2" s="78">
        <v>47</v>
      </c>
      <c r="BA2" s="78">
        <v>48</v>
      </c>
      <c r="BB2" s="78">
        <v>49</v>
      </c>
      <c r="BC2" s="78">
        <v>50</v>
      </c>
      <c r="BD2" s="78">
        <v>51</v>
      </c>
      <c r="BE2" s="78">
        <v>52</v>
      </c>
      <c r="BF2" s="78"/>
    </row>
    <row r="3" spans="2:58" ht="12.75">
      <c r="B3" s="80" t="s">
        <v>85</v>
      </c>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row>
    <row r="4" spans="1:58" ht="12.75">
      <c r="A4" s="84">
        <v>1</v>
      </c>
      <c r="B4" s="33" t="s">
        <v>320</v>
      </c>
      <c r="C4" s="86"/>
      <c r="D4" s="84"/>
      <c r="E4" s="87">
        <f aca="true" t="shared" si="0" ref="E4:E13">SUM(F4:BE4)</f>
        <v>1.0000000000000004</v>
      </c>
      <c r="F4" s="32">
        <v>0.02</v>
      </c>
      <c r="G4" s="32">
        <v>0.02</v>
      </c>
      <c r="H4" s="32">
        <v>0.02</v>
      </c>
      <c r="I4" s="32">
        <v>0.02</v>
      </c>
      <c r="J4" s="32">
        <v>0.02</v>
      </c>
      <c r="K4" s="32">
        <v>0.02</v>
      </c>
      <c r="L4" s="32">
        <v>0.02</v>
      </c>
      <c r="M4" s="32">
        <v>0.02</v>
      </c>
      <c r="N4" s="32">
        <v>0.02</v>
      </c>
      <c r="O4" s="32">
        <v>0.02</v>
      </c>
      <c r="P4" s="32">
        <v>0.02</v>
      </c>
      <c r="Q4" s="32">
        <v>0.02</v>
      </c>
      <c r="R4" s="32">
        <v>0.02</v>
      </c>
      <c r="S4" s="32">
        <v>0.02</v>
      </c>
      <c r="T4" s="32">
        <v>0.02</v>
      </c>
      <c r="U4" s="32">
        <v>0.02</v>
      </c>
      <c r="V4" s="32">
        <v>0.02</v>
      </c>
      <c r="W4" s="32">
        <v>0.02</v>
      </c>
      <c r="X4" s="32">
        <v>0.02</v>
      </c>
      <c r="Y4" s="32">
        <v>0.02</v>
      </c>
      <c r="Z4" s="32">
        <v>0.02</v>
      </c>
      <c r="AA4" s="32">
        <v>0.02</v>
      </c>
      <c r="AB4" s="32">
        <v>0.02</v>
      </c>
      <c r="AC4" s="32">
        <v>0.02</v>
      </c>
      <c r="AD4" s="32">
        <v>0.02</v>
      </c>
      <c r="AE4" s="32">
        <v>0.02</v>
      </c>
      <c r="AF4" s="32">
        <v>0.02</v>
      </c>
      <c r="AG4" s="32">
        <v>0.02</v>
      </c>
      <c r="AH4" s="32">
        <v>0.02</v>
      </c>
      <c r="AI4" s="32">
        <v>0.02</v>
      </c>
      <c r="AJ4" s="32">
        <v>0.02</v>
      </c>
      <c r="AK4" s="32">
        <v>0.02</v>
      </c>
      <c r="AL4" s="32">
        <v>0.02</v>
      </c>
      <c r="AM4" s="32">
        <v>0.02</v>
      </c>
      <c r="AN4" s="32">
        <v>0.02</v>
      </c>
      <c r="AO4" s="32">
        <v>0.02</v>
      </c>
      <c r="AP4" s="32">
        <v>0.02</v>
      </c>
      <c r="AQ4" s="32">
        <v>0.02</v>
      </c>
      <c r="AR4" s="32">
        <v>0.02</v>
      </c>
      <c r="AS4" s="32">
        <v>0.02</v>
      </c>
      <c r="AT4" s="32">
        <v>0.02</v>
      </c>
      <c r="AU4" s="32">
        <v>0.02</v>
      </c>
      <c r="AV4" s="32">
        <v>0.02</v>
      </c>
      <c r="AW4" s="32">
        <v>0.02</v>
      </c>
      <c r="AX4" s="32">
        <v>0.02</v>
      </c>
      <c r="AY4" s="32">
        <v>0.02</v>
      </c>
      <c r="AZ4" s="32">
        <v>0.02</v>
      </c>
      <c r="BA4" s="32">
        <v>0.02</v>
      </c>
      <c r="BB4" s="32">
        <v>0.02</v>
      </c>
      <c r="BC4" s="32">
        <v>0.02</v>
      </c>
      <c r="BD4" s="32"/>
      <c r="BE4" s="32"/>
      <c r="BF4" s="78"/>
    </row>
    <row r="5" spans="1:58" ht="12.75">
      <c r="A5" s="84">
        <v>2</v>
      </c>
      <c r="B5" s="33" t="s">
        <v>326</v>
      </c>
      <c r="C5" s="86"/>
      <c r="D5" s="84"/>
      <c r="E5" s="87">
        <f t="shared" si="0"/>
        <v>0.9999999999999999</v>
      </c>
      <c r="F5" s="32">
        <v>0.1</v>
      </c>
      <c r="G5" s="32">
        <v>0.1</v>
      </c>
      <c r="H5" s="32">
        <v>0.1</v>
      </c>
      <c r="I5" s="32">
        <v>0.1</v>
      </c>
      <c r="J5" s="32">
        <v>0.1</v>
      </c>
      <c r="K5" s="32">
        <v>0.1</v>
      </c>
      <c r="L5" s="32">
        <v>0.1</v>
      </c>
      <c r="M5" s="32">
        <v>0.1</v>
      </c>
      <c r="N5" s="32">
        <v>0.1</v>
      </c>
      <c r="O5" s="32">
        <v>0.1</v>
      </c>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78"/>
    </row>
    <row r="6" spans="1:58" ht="12.75">
      <c r="A6" s="84">
        <v>3</v>
      </c>
      <c r="B6" s="33" t="s">
        <v>327</v>
      </c>
      <c r="C6" s="86"/>
      <c r="D6" s="84"/>
      <c r="E6" s="87">
        <f t="shared" si="0"/>
        <v>0.9999999999999999</v>
      </c>
      <c r="F6" s="32">
        <v>0.0004</v>
      </c>
      <c r="G6" s="32">
        <v>0.0012</v>
      </c>
      <c r="H6" s="32">
        <v>0.002</v>
      </c>
      <c r="I6" s="32">
        <v>0.0028</v>
      </c>
      <c r="J6" s="32">
        <v>0.0036</v>
      </c>
      <c r="K6" s="32">
        <v>0.0044</v>
      </c>
      <c r="L6" s="32">
        <v>0.0052</v>
      </c>
      <c r="M6" s="32">
        <v>0.006</v>
      </c>
      <c r="N6" s="32">
        <v>0.0068</v>
      </c>
      <c r="O6" s="32">
        <v>0.0076</v>
      </c>
      <c r="P6" s="32">
        <v>0.0084</v>
      </c>
      <c r="Q6" s="32">
        <v>0.0092</v>
      </c>
      <c r="R6" s="32">
        <v>0.01</v>
      </c>
      <c r="S6" s="32">
        <v>0.0108</v>
      </c>
      <c r="T6" s="32">
        <v>0.0116</v>
      </c>
      <c r="U6" s="32">
        <v>0.0124</v>
      </c>
      <c r="V6" s="32">
        <v>0.0132</v>
      </c>
      <c r="W6" s="32">
        <v>0.014</v>
      </c>
      <c r="X6" s="32">
        <v>0.0148</v>
      </c>
      <c r="Y6" s="32">
        <v>0.0156</v>
      </c>
      <c r="Z6" s="32">
        <v>0.0164</v>
      </c>
      <c r="AA6" s="32">
        <v>0.0172</v>
      </c>
      <c r="AB6" s="32">
        <v>0.018</v>
      </c>
      <c r="AC6" s="32">
        <v>0.0188</v>
      </c>
      <c r="AD6" s="32">
        <v>0.0196</v>
      </c>
      <c r="AE6" s="32">
        <v>0.0204</v>
      </c>
      <c r="AF6" s="32">
        <v>0.0212</v>
      </c>
      <c r="AG6" s="32">
        <v>0.022</v>
      </c>
      <c r="AH6" s="32">
        <v>0.0228</v>
      </c>
      <c r="AI6" s="32">
        <v>0.0236</v>
      </c>
      <c r="AJ6" s="32">
        <v>0.0244</v>
      </c>
      <c r="AK6" s="32">
        <v>0.0252</v>
      </c>
      <c r="AL6" s="32">
        <v>0.026</v>
      </c>
      <c r="AM6" s="32">
        <v>0.0268</v>
      </c>
      <c r="AN6" s="32">
        <v>0.0276</v>
      </c>
      <c r="AO6" s="32">
        <v>0.0284</v>
      </c>
      <c r="AP6" s="32">
        <v>0.0292</v>
      </c>
      <c r="AQ6" s="32">
        <v>0.03</v>
      </c>
      <c r="AR6" s="32">
        <v>0.0308</v>
      </c>
      <c r="AS6" s="32">
        <v>0.0316</v>
      </c>
      <c r="AT6" s="32">
        <v>0.0324</v>
      </c>
      <c r="AU6" s="32">
        <v>0.0332</v>
      </c>
      <c r="AV6" s="32">
        <v>0.034</v>
      </c>
      <c r="AW6" s="32">
        <v>0.0348</v>
      </c>
      <c r="AX6" s="32">
        <v>0.0356</v>
      </c>
      <c r="AY6" s="32">
        <v>0.0364</v>
      </c>
      <c r="AZ6" s="32">
        <v>0.0372</v>
      </c>
      <c r="BA6" s="32">
        <v>0.038</v>
      </c>
      <c r="BB6" s="32">
        <v>0.0388</v>
      </c>
      <c r="BC6" s="32">
        <v>0.0396</v>
      </c>
      <c r="BD6" s="32"/>
      <c r="BE6" s="32"/>
      <c r="BF6" s="78"/>
    </row>
    <row r="7" spans="1:58" ht="12.75">
      <c r="A7" s="84">
        <v>4</v>
      </c>
      <c r="B7" s="33" t="s">
        <v>328</v>
      </c>
      <c r="C7" s="86"/>
      <c r="D7" s="84"/>
      <c r="E7" s="87">
        <f t="shared" si="0"/>
        <v>1</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v>1</v>
      </c>
      <c r="BE7" s="32"/>
      <c r="BF7" s="78"/>
    </row>
    <row r="8" spans="1:58" ht="12.75">
      <c r="A8" s="84">
        <v>5</v>
      </c>
      <c r="B8" s="33" t="s">
        <v>815</v>
      </c>
      <c r="C8" s="86"/>
      <c r="D8" s="84"/>
      <c r="E8" s="87">
        <f t="shared" si="0"/>
        <v>1</v>
      </c>
      <c r="F8" s="32">
        <f>Output!F4/Output!$E4</f>
        <v>0</v>
      </c>
      <c r="G8" s="32">
        <f>Output!G4/Output!$E4</f>
        <v>0</v>
      </c>
      <c r="H8" s="32">
        <f>Output!H4/Output!$E4</f>
        <v>0</v>
      </c>
      <c r="I8" s="32">
        <f>Output!I4/Output!$E4</f>
        <v>0</v>
      </c>
      <c r="J8" s="32">
        <f>Output!J4/Output!$E4</f>
        <v>0</v>
      </c>
      <c r="K8" s="32">
        <f>Output!K4/Output!$E4</f>
        <v>0</v>
      </c>
      <c r="L8" s="32">
        <f>Output!L4/Output!$E4</f>
        <v>0</v>
      </c>
      <c r="M8" s="32">
        <f>Output!M4/Output!$E4</f>
        <v>0</v>
      </c>
      <c r="N8" s="32">
        <f>Output!N4/Output!$E4</f>
        <v>0</v>
      </c>
      <c r="O8" s="32">
        <f>Output!O4/Output!$E4</f>
        <v>0.0027397260273972603</v>
      </c>
      <c r="P8" s="32">
        <f>Output!P4/Output!$E4</f>
        <v>0.005479452054794521</v>
      </c>
      <c r="Q8" s="32">
        <f>Output!Q4/Output!$E4</f>
        <v>0.00821917808219178</v>
      </c>
      <c r="R8" s="32">
        <f>Output!R4/Output!$E4</f>
        <v>0.010958904109589041</v>
      </c>
      <c r="S8" s="32">
        <f>Output!S4/Output!$E4</f>
        <v>0.0136986301369863</v>
      </c>
      <c r="T8" s="32">
        <f>Output!T4/Output!$E4</f>
        <v>0.01643835616438356</v>
      </c>
      <c r="U8" s="32">
        <f>Output!U4/Output!$E4</f>
        <v>0.019178082191780823</v>
      </c>
      <c r="V8" s="32">
        <f>Output!V4/Output!$E4</f>
        <v>0.021917808219178082</v>
      </c>
      <c r="W8" s="32">
        <f>Output!W4/Output!$E4</f>
        <v>0.024657534246575342</v>
      </c>
      <c r="X8" s="32">
        <f>Output!X4/Output!$E4</f>
        <v>0.0273972602739726</v>
      </c>
      <c r="Y8" s="32">
        <f>Output!Y4/Output!$E4</f>
        <v>0.0273972602739726</v>
      </c>
      <c r="Z8" s="32">
        <f>Output!Z4/Output!$E4</f>
        <v>0.0273972602739726</v>
      </c>
      <c r="AA8" s="32">
        <f>Output!AA4/Output!$E4</f>
        <v>0.0273972602739726</v>
      </c>
      <c r="AB8" s="32">
        <f>Output!AB4/Output!$E4</f>
        <v>0.0273972602739726</v>
      </c>
      <c r="AC8" s="32">
        <f>Output!AC4/Output!$E4</f>
        <v>0.0273972602739726</v>
      </c>
      <c r="AD8" s="32">
        <f>Output!AD4/Output!$E4</f>
        <v>0.0273972602739726</v>
      </c>
      <c r="AE8" s="32">
        <f>Output!AE4/Output!$E4</f>
        <v>0.0273972602739726</v>
      </c>
      <c r="AF8" s="32">
        <f>Output!AF4/Output!$E4</f>
        <v>0.0273972602739726</v>
      </c>
      <c r="AG8" s="32">
        <f>Output!AG4/Output!$E4</f>
        <v>0.0273972602739726</v>
      </c>
      <c r="AH8" s="32">
        <f>Output!AH4/Output!$E4</f>
        <v>0.0273972602739726</v>
      </c>
      <c r="AI8" s="32">
        <f>Output!AI4/Output!$E4</f>
        <v>0.0273972602739726</v>
      </c>
      <c r="AJ8" s="32">
        <f>Output!AJ4/Output!$E4</f>
        <v>0.0273972602739726</v>
      </c>
      <c r="AK8" s="32">
        <f>Output!AK4/Output!$E4</f>
        <v>0.0273972602739726</v>
      </c>
      <c r="AL8" s="32">
        <f>Output!AL4/Output!$E4</f>
        <v>0.0273972602739726</v>
      </c>
      <c r="AM8" s="32">
        <f>Output!AM4/Output!$E4</f>
        <v>0.0273972602739726</v>
      </c>
      <c r="AN8" s="32">
        <f>Output!AN4/Output!$E4</f>
        <v>0.0273972602739726</v>
      </c>
      <c r="AO8" s="32">
        <f>Output!AO4/Output!$E4</f>
        <v>0.0273972602739726</v>
      </c>
      <c r="AP8" s="32">
        <f>Output!AP4/Output!$E4</f>
        <v>0.0273972602739726</v>
      </c>
      <c r="AQ8" s="32">
        <f>Output!AQ4/Output!$E4</f>
        <v>0.0273972602739726</v>
      </c>
      <c r="AR8" s="32">
        <f>Output!AR4/Output!$E4</f>
        <v>0.0273972602739726</v>
      </c>
      <c r="AS8" s="32">
        <f>Output!AS4/Output!$E4</f>
        <v>0.0273972602739726</v>
      </c>
      <c r="AT8" s="32">
        <f>Output!AT4/Output!$E4</f>
        <v>0.0273972602739726</v>
      </c>
      <c r="AU8" s="32">
        <f>Output!AU4/Output!$E4</f>
        <v>0.0273972602739726</v>
      </c>
      <c r="AV8" s="32">
        <f>Output!AV4/Output!$E4</f>
        <v>0.0273972602739726</v>
      </c>
      <c r="AW8" s="32">
        <f>Output!AW4/Output!$E4</f>
        <v>0.0273972602739726</v>
      </c>
      <c r="AX8" s="32">
        <f>Output!AX4/Output!$E4</f>
        <v>0.0273972602739726</v>
      </c>
      <c r="AY8" s="32">
        <f>Output!AY4/Output!$E4</f>
        <v>0.0273972602739726</v>
      </c>
      <c r="AZ8" s="32">
        <f>Output!AZ4/Output!$E4</f>
        <v>0.0273972602739726</v>
      </c>
      <c r="BA8" s="32">
        <f>Output!BA4/Output!$E4</f>
        <v>0.0273972602739726</v>
      </c>
      <c r="BB8" s="32">
        <f>Output!BB4/Output!$E4</f>
        <v>0.0273972602739726</v>
      </c>
      <c r="BC8" s="32">
        <f>Output!BC4/Output!$E4</f>
        <v>0.0273972602739726</v>
      </c>
      <c r="BD8" s="32">
        <f>Output!BD4/Output!$E4</f>
        <v>0</v>
      </c>
      <c r="BE8" s="32">
        <f>Output!BE4/Output!$E4</f>
        <v>0</v>
      </c>
      <c r="BF8" s="78"/>
    </row>
    <row r="9" spans="1:58" ht="12.75">
      <c r="A9" s="84">
        <v>6</v>
      </c>
      <c r="B9" s="33" t="s">
        <v>0</v>
      </c>
      <c r="C9" s="86"/>
      <c r="D9" s="84"/>
      <c r="E9" s="87">
        <f t="shared" si="0"/>
        <v>1.0000000000000004</v>
      </c>
      <c r="F9" s="32">
        <f>Output!F5/Output!$E5</f>
        <v>0.002197802197802198</v>
      </c>
      <c r="G9" s="32">
        <f>Output!G5/Output!$E5</f>
        <v>0.004395604395604396</v>
      </c>
      <c r="H9" s="32">
        <f>Output!H5/Output!$E5</f>
        <v>0.006593406593406593</v>
      </c>
      <c r="I9" s="32">
        <f>Output!I5/Output!$E5</f>
        <v>0.008791208791208791</v>
      </c>
      <c r="J9" s="32">
        <f>Output!J5/Output!$E5</f>
        <v>0.01098901098901099</v>
      </c>
      <c r="K9" s="32">
        <f>Output!K5/Output!$E5</f>
        <v>0.013186813186813187</v>
      </c>
      <c r="L9" s="32">
        <f>Output!L5/Output!$E5</f>
        <v>0.015384615384615384</v>
      </c>
      <c r="M9" s="32">
        <f>Output!M5/Output!$E5</f>
        <v>0.017582417582417582</v>
      </c>
      <c r="N9" s="32">
        <f>Output!N5/Output!$E5</f>
        <v>0.01978021978021978</v>
      </c>
      <c r="O9" s="32">
        <f>Output!O5/Output!$E5</f>
        <v>0.02197802197802198</v>
      </c>
      <c r="P9" s="32">
        <f>Output!P5/Output!$E5</f>
        <v>0.02197802197802198</v>
      </c>
      <c r="Q9" s="32">
        <f>Output!Q5/Output!$E5</f>
        <v>0.02197802197802198</v>
      </c>
      <c r="R9" s="32">
        <f>Output!R5/Output!$E5</f>
        <v>0.02197802197802198</v>
      </c>
      <c r="S9" s="32">
        <f>Output!S5/Output!$E5</f>
        <v>0.02197802197802198</v>
      </c>
      <c r="T9" s="32">
        <f>Output!T5/Output!$E5</f>
        <v>0.02197802197802198</v>
      </c>
      <c r="U9" s="32">
        <f>Output!U5/Output!$E5</f>
        <v>0.02197802197802198</v>
      </c>
      <c r="V9" s="32">
        <f>Output!V5/Output!$E5</f>
        <v>0.02197802197802198</v>
      </c>
      <c r="W9" s="32">
        <f>Output!W5/Output!$E5</f>
        <v>0.02197802197802198</v>
      </c>
      <c r="X9" s="32">
        <f>Output!X5/Output!$E5</f>
        <v>0.02197802197802198</v>
      </c>
      <c r="Y9" s="32">
        <f>Output!Y5/Output!$E5</f>
        <v>0.02197802197802198</v>
      </c>
      <c r="Z9" s="32">
        <f>Output!Z5/Output!$E5</f>
        <v>0.02197802197802198</v>
      </c>
      <c r="AA9" s="32">
        <f>Output!AA5/Output!$E5</f>
        <v>0.02197802197802198</v>
      </c>
      <c r="AB9" s="32">
        <f>Output!AB5/Output!$E5</f>
        <v>0.02197802197802198</v>
      </c>
      <c r="AC9" s="32">
        <f>Output!AC5/Output!$E5</f>
        <v>0.02197802197802198</v>
      </c>
      <c r="AD9" s="32">
        <f>Output!AD5/Output!$E5</f>
        <v>0.02197802197802198</v>
      </c>
      <c r="AE9" s="32">
        <f>Output!AE5/Output!$E5</f>
        <v>0.02197802197802198</v>
      </c>
      <c r="AF9" s="32">
        <f>Output!AF5/Output!$E5</f>
        <v>0.02197802197802198</v>
      </c>
      <c r="AG9" s="32">
        <f>Output!AG5/Output!$E5</f>
        <v>0.02197802197802198</v>
      </c>
      <c r="AH9" s="32">
        <f>Output!AH5/Output!$E5</f>
        <v>0.02197802197802198</v>
      </c>
      <c r="AI9" s="32">
        <f>Output!AI5/Output!$E5</f>
        <v>0.02197802197802198</v>
      </c>
      <c r="AJ9" s="32">
        <f>Output!AJ5/Output!$E5</f>
        <v>0.02197802197802198</v>
      </c>
      <c r="AK9" s="32">
        <f>Output!AK5/Output!$E5</f>
        <v>0.02197802197802198</v>
      </c>
      <c r="AL9" s="32">
        <f>Output!AL5/Output!$E5</f>
        <v>0.02197802197802198</v>
      </c>
      <c r="AM9" s="32">
        <f>Output!AM5/Output!$E5</f>
        <v>0.02197802197802198</v>
      </c>
      <c r="AN9" s="32">
        <f>Output!AN5/Output!$E5</f>
        <v>0.02197802197802198</v>
      </c>
      <c r="AO9" s="32">
        <f>Output!AO5/Output!$E5</f>
        <v>0.02197802197802198</v>
      </c>
      <c r="AP9" s="32">
        <f>Output!AP5/Output!$E5</f>
        <v>0.02197802197802198</v>
      </c>
      <c r="AQ9" s="32">
        <f>Output!AQ5/Output!$E5</f>
        <v>0.02197802197802198</v>
      </c>
      <c r="AR9" s="32">
        <f>Output!AR5/Output!$E5</f>
        <v>0.02197802197802198</v>
      </c>
      <c r="AS9" s="32">
        <f>Output!AS5/Output!$E5</f>
        <v>0.02197802197802198</v>
      </c>
      <c r="AT9" s="32">
        <f>Output!AT5/Output!$E5</f>
        <v>0.02197802197802198</v>
      </c>
      <c r="AU9" s="32">
        <f>Output!AU5/Output!$E5</f>
        <v>0.02197802197802198</v>
      </c>
      <c r="AV9" s="32">
        <f>Output!AV5/Output!$E5</f>
        <v>0.02197802197802198</v>
      </c>
      <c r="AW9" s="32">
        <f>Output!AW5/Output!$E5</f>
        <v>0.02197802197802198</v>
      </c>
      <c r="AX9" s="32">
        <f>Output!AX5/Output!$E5</f>
        <v>0.02197802197802198</v>
      </c>
      <c r="AY9" s="32">
        <f>Output!AY5/Output!$E5</f>
        <v>0.02197802197802198</v>
      </c>
      <c r="AZ9" s="32">
        <f>Output!AZ5/Output!$E5</f>
        <v>0.02197802197802198</v>
      </c>
      <c r="BA9" s="32">
        <f>Output!BA5/Output!$E5</f>
        <v>0.02197802197802198</v>
      </c>
      <c r="BB9" s="32">
        <f>Output!BB5/Output!$E5</f>
        <v>0.02197802197802198</v>
      </c>
      <c r="BC9" s="32">
        <f>Output!BC5/Output!$E5</f>
        <v>0.02197802197802198</v>
      </c>
      <c r="BD9" s="32">
        <f>Output!BD5/Output!$E5</f>
        <v>0</v>
      </c>
      <c r="BE9" s="32">
        <f>Output!BE5/Output!$E5</f>
        <v>0</v>
      </c>
      <c r="BF9" s="78"/>
    </row>
    <row r="10" spans="1:58" ht="12.75">
      <c r="A10" s="84">
        <v>7</v>
      </c>
      <c r="B10" s="33"/>
      <c r="C10" s="86"/>
      <c r="D10" s="84"/>
      <c r="E10" s="87">
        <f t="shared" si="0"/>
        <v>0</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78"/>
    </row>
    <row r="11" spans="1:58" ht="12.75">
      <c r="A11" s="84">
        <v>8</v>
      </c>
      <c r="B11" s="33"/>
      <c r="C11" s="86"/>
      <c r="D11" s="84"/>
      <c r="E11" s="87">
        <f t="shared" si="0"/>
        <v>0</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78"/>
    </row>
    <row r="12" spans="1:58" ht="12.75">
      <c r="A12" s="84">
        <v>9</v>
      </c>
      <c r="B12" s="34"/>
      <c r="C12" s="88"/>
      <c r="E12" s="87">
        <f t="shared" si="0"/>
        <v>0</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78"/>
    </row>
    <row r="13" spans="1:58" ht="12.75">
      <c r="A13" s="84">
        <v>10</v>
      </c>
      <c r="B13" s="33"/>
      <c r="C13" s="86"/>
      <c r="D13" s="84"/>
      <c r="E13" s="87">
        <f t="shared" si="0"/>
        <v>0</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78"/>
    </row>
    <row r="15" spans="1:58" ht="12.75">
      <c r="A15" s="79" t="s">
        <v>83</v>
      </c>
      <c r="F15" s="78">
        <v>1</v>
      </c>
      <c r="G15" s="78">
        <v>2</v>
      </c>
      <c r="H15" s="78">
        <v>3</v>
      </c>
      <c r="I15" s="78">
        <v>4</v>
      </c>
      <c r="J15" s="78">
        <v>5</v>
      </c>
      <c r="K15" s="78">
        <v>6</v>
      </c>
      <c r="L15" s="78">
        <v>7</v>
      </c>
      <c r="M15" s="78">
        <v>8</v>
      </c>
      <c r="N15" s="78">
        <v>9</v>
      </c>
      <c r="O15" s="78">
        <v>10</v>
      </c>
      <c r="P15" s="78">
        <v>11</v>
      </c>
      <c r="Q15" s="78">
        <v>12</v>
      </c>
      <c r="R15" s="78">
        <v>13</v>
      </c>
      <c r="S15" s="78">
        <v>14</v>
      </c>
      <c r="T15" s="78">
        <v>15</v>
      </c>
      <c r="U15" s="78">
        <v>16</v>
      </c>
      <c r="V15" s="78">
        <v>17</v>
      </c>
      <c r="W15" s="78">
        <v>18</v>
      </c>
      <c r="X15" s="78">
        <v>19</v>
      </c>
      <c r="Y15" s="78">
        <v>20</v>
      </c>
      <c r="Z15" s="78">
        <v>21</v>
      </c>
      <c r="AA15" s="78">
        <v>22</v>
      </c>
      <c r="AB15" s="78">
        <v>23</v>
      </c>
      <c r="AC15" s="78">
        <v>24</v>
      </c>
      <c r="AD15" s="78">
        <v>25</v>
      </c>
      <c r="AE15" s="78">
        <v>26</v>
      </c>
      <c r="AF15" s="78">
        <v>27</v>
      </c>
      <c r="AG15" s="78">
        <v>28</v>
      </c>
      <c r="AH15" s="78">
        <v>29</v>
      </c>
      <c r="AI15" s="78">
        <v>30</v>
      </c>
      <c r="AJ15" s="78">
        <v>31</v>
      </c>
      <c r="AK15" s="78">
        <v>32</v>
      </c>
      <c r="AL15" s="78">
        <v>33</v>
      </c>
      <c r="AM15" s="78">
        <v>34</v>
      </c>
      <c r="AN15" s="78">
        <v>35</v>
      </c>
      <c r="AO15" s="78">
        <v>36</v>
      </c>
      <c r="AP15" s="78">
        <v>37</v>
      </c>
      <c r="AQ15" s="78">
        <v>38</v>
      </c>
      <c r="AR15" s="78">
        <v>39</v>
      </c>
      <c r="AS15" s="78">
        <v>40</v>
      </c>
      <c r="AT15" s="78">
        <v>41</v>
      </c>
      <c r="AU15" s="78">
        <v>42</v>
      </c>
      <c r="AV15" s="78">
        <v>43</v>
      </c>
      <c r="AW15" s="78">
        <v>44</v>
      </c>
      <c r="AX15" s="78">
        <v>45</v>
      </c>
      <c r="AY15" s="78">
        <v>46</v>
      </c>
      <c r="AZ15" s="78">
        <v>47</v>
      </c>
      <c r="BA15" s="78">
        <v>48</v>
      </c>
      <c r="BB15" s="78">
        <v>49</v>
      </c>
      <c r="BC15" s="78">
        <v>50</v>
      </c>
      <c r="BD15" s="78">
        <v>51</v>
      </c>
      <c r="BE15" s="78">
        <v>52</v>
      </c>
      <c r="BF15" s="78"/>
    </row>
    <row r="16" spans="2:58" ht="12.75">
      <c r="B16" s="80" t="s">
        <v>85</v>
      </c>
      <c r="C16" s="74" t="s">
        <v>5</v>
      </c>
      <c r="E16" s="89">
        <f>SUM(F16:BE16)</f>
        <v>24.02399999999999</v>
      </c>
      <c r="F16" s="89">
        <f>SUM(F17:F66)</f>
        <v>0.05279999999999999</v>
      </c>
      <c r="G16" s="89">
        <f aca="true" t="shared" si="1" ref="G16:BE16">SUM(G17:G66)</f>
        <v>0.10559999999999999</v>
      </c>
      <c r="H16" s="89">
        <f t="shared" si="1"/>
        <v>0.15839999999999999</v>
      </c>
      <c r="I16" s="89">
        <f t="shared" si="1"/>
        <v>0.21119999999999997</v>
      </c>
      <c r="J16" s="89">
        <f t="shared" si="1"/>
        <v>0.264</v>
      </c>
      <c r="K16" s="89">
        <f t="shared" si="1"/>
        <v>0.31679999999999997</v>
      </c>
      <c r="L16" s="89">
        <f t="shared" si="1"/>
        <v>0.36959999999999993</v>
      </c>
      <c r="M16" s="89">
        <f t="shared" si="1"/>
        <v>0.42239999999999994</v>
      </c>
      <c r="N16" s="89">
        <f t="shared" si="1"/>
        <v>0.4751999999999999</v>
      </c>
      <c r="O16" s="89">
        <f t="shared" si="1"/>
        <v>0.528</v>
      </c>
      <c r="P16" s="89">
        <f t="shared" si="1"/>
        <v>0.528</v>
      </c>
      <c r="Q16" s="89">
        <f t="shared" si="1"/>
        <v>0.528</v>
      </c>
      <c r="R16" s="89">
        <f t="shared" si="1"/>
        <v>0.528</v>
      </c>
      <c r="S16" s="89">
        <f t="shared" si="1"/>
        <v>0.528</v>
      </c>
      <c r="T16" s="89">
        <f t="shared" si="1"/>
        <v>0.528</v>
      </c>
      <c r="U16" s="89">
        <f t="shared" si="1"/>
        <v>0.528</v>
      </c>
      <c r="V16" s="89">
        <f t="shared" si="1"/>
        <v>0.528</v>
      </c>
      <c r="W16" s="89">
        <f t="shared" si="1"/>
        <v>0.528</v>
      </c>
      <c r="X16" s="89">
        <f t="shared" si="1"/>
        <v>0.528</v>
      </c>
      <c r="Y16" s="89">
        <f t="shared" si="1"/>
        <v>0.528</v>
      </c>
      <c r="Z16" s="89">
        <f t="shared" si="1"/>
        <v>0.528</v>
      </c>
      <c r="AA16" s="89">
        <f t="shared" si="1"/>
        <v>0.528</v>
      </c>
      <c r="AB16" s="89">
        <f t="shared" si="1"/>
        <v>0.528</v>
      </c>
      <c r="AC16" s="89">
        <f t="shared" si="1"/>
        <v>0.528</v>
      </c>
      <c r="AD16" s="89">
        <f t="shared" si="1"/>
        <v>0.528</v>
      </c>
      <c r="AE16" s="89">
        <f t="shared" si="1"/>
        <v>0.528</v>
      </c>
      <c r="AF16" s="89">
        <f t="shared" si="1"/>
        <v>0.528</v>
      </c>
      <c r="AG16" s="89">
        <f t="shared" si="1"/>
        <v>0.528</v>
      </c>
      <c r="AH16" s="89">
        <f t="shared" si="1"/>
        <v>0.528</v>
      </c>
      <c r="AI16" s="89">
        <f t="shared" si="1"/>
        <v>0.528</v>
      </c>
      <c r="AJ16" s="89">
        <f t="shared" si="1"/>
        <v>0.528</v>
      </c>
      <c r="AK16" s="89">
        <f t="shared" si="1"/>
        <v>0.528</v>
      </c>
      <c r="AL16" s="89">
        <f t="shared" si="1"/>
        <v>0.528</v>
      </c>
      <c r="AM16" s="89">
        <f t="shared" si="1"/>
        <v>0.528</v>
      </c>
      <c r="AN16" s="89">
        <f t="shared" si="1"/>
        <v>0.528</v>
      </c>
      <c r="AO16" s="89">
        <f t="shared" si="1"/>
        <v>0.528</v>
      </c>
      <c r="AP16" s="89">
        <f t="shared" si="1"/>
        <v>0.528</v>
      </c>
      <c r="AQ16" s="89">
        <f t="shared" si="1"/>
        <v>0.528</v>
      </c>
      <c r="AR16" s="89">
        <f t="shared" si="1"/>
        <v>0.528</v>
      </c>
      <c r="AS16" s="89">
        <f t="shared" si="1"/>
        <v>0.528</v>
      </c>
      <c r="AT16" s="89">
        <f t="shared" si="1"/>
        <v>0.528</v>
      </c>
      <c r="AU16" s="89">
        <f t="shared" si="1"/>
        <v>0.528</v>
      </c>
      <c r="AV16" s="89">
        <f t="shared" si="1"/>
        <v>0.528</v>
      </c>
      <c r="AW16" s="89">
        <f t="shared" si="1"/>
        <v>0.528</v>
      </c>
      <c r="AX16" s="89">
        <f t="shared" si="1"/>
        <v>0.528</v>
      </c>
      <c r="AY16" s="89">
        <f t="shared" si="1"/>
        <v>0.528</v>
      </c>
      <c r="AZ16" s="89">
        <f t="shared" si="1"/>
        <v>0.528</v>
      </c>
      <c r="BA16" s="89">
        <f t="shared" si="1"/>
        <v>0.528</v>
      </c>
      <c r="BB16" s="89">
        <f t="shared" si="1"/>
        <v>0.528</v>
      </c>
      <c r="BC16" s="89">
        <f t="shared" si="1"/>
        <v>0.528</v>
      </c>
      <c r="BD16" s="89">
        <f t="shared" si="1"/>
        <v>0</v>
      </c>
      <c r="BE16" s="89">
        <f t="shared" si="1"/>
        <v>0</v>
      </c>
      <c r="BF16" s="78"/>
    </row>
    <row r="17" spans="1:58" ht="12.75">
      <c r="A17" s="84" t="str">
        <f>Risks!B3</f>
        <v>1</v>
      </c>
      <c r="B17" s="85" t="str">
        <f>Risks!C3</f>
        <v>Transportation Operations</v>
      </c>
      <c r="C17" s="86">
        <f>Risks!J3</f>
        <v>0</v>
      </c>
      <c r="D17" s="84"/>
      <c r="E17" s="89">
        <f>IF(C17=0,"",Risks!H3*Risks!I3)</f>
      </c>
      <c r="F17" s="89">
        <f aca="true" ca="1" t="shared" si="2" ref="F17:F33">IF($C17=0,"",$E17*OFFSET($E$3,$C17,F$15))</f>
      </c>
      <c r="G17" s="89">
        <f aca="true" ca="1" t="shared" si="3" ref="G17:V32">IF($C17=0,"",$E17*OFFSET($E$3,$C17,G$15))</f>
      </c>
      <c r="H17" s="89">
        <f ca="1" t="shared" si="3"/>
      </c>
      <c r="I17" s="89">
        <f ca="1" t="shared" si="3"/>
      </c>
      <c r="J17" s="89">
        <f ca="1" t="shared" si="3"/>
      </c>
      <c r="K17" s="89">
        <f ca="1" t="shared" si="3"/>
      </c>
      <c r="L17" s="89">
        <f ca="1" t="shared" si="3"/>
      </c>
      <c r="M17" s="89">
        <f ca="1" t="shared" si="3"/>
      </c>
      <c r="N17" s="89">
        <f ca="1" t="shared" si="3"/>
      </c>
      <c r="O17" s="89">
        <f ca="1" t="shared" si="3"/>
      </c>
      <c r="P17" s="89">
        <f ca="1" t="shared" si="3"/>
      </c>
      <c r="Q17" s="89">
        <f ca="1" t="shared" si="3"/>
      </c>
      <c r="R17" s="89">
        <f ca="1" t="shared" si="3"/>
      </c>
      <c r="S17" s="89">
        <f ca="1" t="shared" si="3"/>
      </c>
      <c r="T17" s="89">
        <f ca="1" t="shared" si="3"/>
      </c>
      <c r="U17" s="89">
        <f ca="1" t="shared" si="3"/>
      </c>
      <c r="V17" s="89">
        <f ca="1" t="shared" si="3"/>
      </c>
      <c r="W17" s="89">
        <f aca="true" ca="1" t="shared" si="4" ref="W17:AL32">IF($C17=0,"",$E17*OFFSET($E$3,$C17,W$15))</f>
      </c>
      <c r="X17" s="89">
        <f ca="1" t="shared" si="4"/>
      </c>
      <c r="Y17" s="89">
        <f ca="1" t="shared" si="4"/>
      </c>
      <c r="Z17" s="89">
        <f ca="1" t="shared" si="4"/>
      </c>
      <c r="AA17" s="89">
        <f ca="1" t="shared" si="4"/>
      </c>
      <c r="AB17" s="89">
        <f ca="1" t="shared" si="4"/>
      </c>
      <c r="AC17" s="89">
        <f ca="1" t="shared" si="4"/>
      </c>
      <c r="AD17" s="89">
        <f ca="1" t="shared" si="4"/>
      </c>
      <c r="AE17" s="89">
        <f ca="1" t="shared" si="4"/>
      </c>
      <c r="AF17" s="89">
        <f ca="1" t="shared" si="4"/>
      </c>
      <c r="AG17" s="89">
        <f ca="1" t="shared" si="4"/>
      </c>
      <c r="AH17" s="89">
        <f ca="1" t="shared" si="4"/>
      </c>
      <c r="AI17" s="89">
        <f ca="1" t="shared" si="4"/>
      </c>
      <c r="AJ17" s="89">
        <f ca="1" t="shared" si="4"/>
      </c>
      <c r="AK17" s="89">
        <f ca="1" t="shared" si="4"/>
      </c>
      <c r="AL17" s="89">
        <f ca="1" t="shared" si="4"/>
      </c>
      <c r="AM17" s="89">
        <f aca="true" ca="1" t="shared" si="5" ref="AM17:BB32">IF($C17=0,"",$E17*OFFSET($E$3,$C17,AM$15))</f>
      </c>
      <c r="AN17" s="89">
        <f ca="1" t="shared" si="5"/>
      </c>
      <c r="AO17" s="89">
        <f ca="1" t="shared" si="5"/>
      </c>
      <c r="AP17" s="89">
        <f ca="1" t="shared" si="5"/>
      </c>
      <c r="AQ17" s="89">
        <f ca="1" t="shared" si="5"/>
      </c>
      <c r="AR17" s="89">
        <f ca="1" t="shared" si="5"/>
      </c>
      <c r="AS17" s="89">
        <f ca="1" t="shared" si="5"/>
      </c>
      <c r="AT17" s="89">
        <f ca="1" t="shared" si="5"/>
      </c>
      <c r="AU17" s="89">
        <f ca="1" t="shared" si="5"/>
      </c>
      <c r="AV17" s="89">
        <f ca="1" t="shared" si="5"/>
      </c>
      <c r="AW17" s="89">
        <f ca="1" t="shared" si="5"/>
      </c>
      <c r="AX17" s="89">
        <f ca="1" t="shared" si="5"/>
      </c>
      <c r="AY17" s="89">
        <f ca="1" t="shared" si="5"/>
      </c>
      <c r="AZ17" s="89">
        <f ca="1" t="shared" si="5"/>
      </c>
      <c r="BA17" s="89">
        <f ca="1" t="shared" si="5"/>
      </c>
      <c r="BB17" s="89">
        <f ca="1" t="shared" si="5"/>
      </c>
      <c r="BC17" s="89">
        <f aca="true" ca="1" t="shared" si="6" ref="BC17:BE36">IF($C17=0,"",$E17*OFFSET($E$3,$C17,BC$15))</f>
      </c>
      <c r="BD17" s="89">
        <f ca="1" t="shared" si="6"/>
      </c>
      <c r="BE17" s="89">
        <f ca="1" t="shared" si="6"/>
      </c>
      <c r="BF17" s="78"/>
    </row>
    <row r="18" spans="1:58" ht="12.75">
      <c r="A18" s="84" t="str">
        <f>Risks!B4</f>
        <v>2</v>
      </c>
      <c r="B18" s="85" t="str">
        <f>Risks!C4</f>
        <v>Transportation maintenance costs</v>
      </c>
      <c r="C18" s="86">
        <f>Risks!J4</f>
        <v>0</v>
      </c>
      <c r="D18" s="84"/>
      <c r="E18" s="89">
        <f>IF(C18=0,"",Risks!H4*Risks!I4)</f>
      </c>
      <c r="F18" s="89">
        <f ca="1" t="shared" si="2"/>
      </c>
      <c r="G18" s="89">
        <f ca="1" t="shared" si="3"/>
      </c>
      <c r="H18" s="89">
        <f ca="1" t="shared" si="3"/>
      </c>
      <c r="I18" s="89">
        <f ca="1" t="shared" si="3"/>
      </c>
      <c r="J18" s="89">
        <f ca="1" t="shared" si="3"/>
      </c>
      <c r="K18" s="89">
        <f ca="1" t="shared" si="3"/>
      </c>
      <c r="L18" s="89">
        <f ca="1" t="shared" si="3"/>
      </c>
      <c r="M18" s="89">
        <f ca="1" t="shared" si="3"/>
      </c>
      <c r="N18" s="89">
        <f ca="1" t="shared" si="3"/>
      </c>
      <c r="O18" s="89">
        <f ca="1" t="shared" si="3"/>
      </c>
      <c r="P18" s="89">
        <f ca="1" t="shared" si="3"/>
      </c>
      <c r="Q18" s="89">
        <f ca="1" t="shared" si="3"/>
      </c>
      <c r="R18" s="89">
        <f ca="1" t="shared" si="3"/>
      </c>
      <c r="S18" s="89">
        <f ca="1" t="shared" si="3"/>
      </c>
      <c r="T18" s="89">
        <f ca="1" t="shared" si="3"/>
      </c>
      <c r="U18" s="89">
        <f ca="1" t="shared" si="3"/>
      </c>
      <c r="V18" s="89">
        <f ca="1" t="shared" si="3"/>
      </c>
      <c r="W18" s="89">
        <f ca="1" t="shared" si="4"/>
      </c>
      <c r="X18" s="89">
        <f ca="1" t="shared" si="4"/>
      </c>
      <c r="Y18" s="89">
        <f ca="1" t="shared" si="4"/>
      </c>
      <c r="Z18" s="89">
        <f ca="1" t="shared" si="4"/>
      </c>
      <c r="AA18" s="89">
        <f ca="1" t="shared" si="4"/>
      </c>
      <c r="AB18" s="89">
        <f ca="1" t="shared" si="4"/>
      </c>
      <c r="AC18" s="89">
        <f ca="1" t="shared" si="4"/>
      </c>
      <c r="AD18" s="89">
        <f ca="1" t="shared" si="4"/>
      </c>
      <c r="AE18" s="89">
        <f ca="1" t="shared" si="4"/>
      </c>
      <c r="AF18" s="89">
        <f ca="1" t="shared" si="4"/>
      </c>
      <c r="AG18" s="89">
        <f ca="1" t="shared" si="4"/>
      </c>
      <c r="AH18" s="89">
        <f ca="1" t="shared" si="4"/>
      </c>
      <c r="AI18" s="89">
        <f ca="1" t="shared" si="4"/>
      </c>
      <c r="AJ18" s="89">
        <f ca="1" t="shared" si="4"/>
      </c>
      <c r="AK18" s="89">
        <f ca="1" t="shared" si="4"/>
      </c>
      <c r="AL18" s="89">
        <f ca="1" t="shared" si="4"/>
      </c>
      <c r="AM18" s="89">
        <f ca="1" t="shared" si="5"/>
      </c>
      <c r="AN18" s="89">
        <f ca="1" t="shared" si="5"/>
      </c>
      <c r="AO18" s="89">
        <f ca="1" t="shared" si="5"/>
      </c>
      <c r="AP18" s="89">
        <f ca="1" t="shared" si="5"/>
      </c>
      <c r="AQ18" s="89">
        <f ca="1" t="shared" si="5"/>
      </c>
      <c r="AR18" s="89">
        <f ca="1" t="shared" si="5"/>
      </c>
      <c r="AS18" s="89">
        <f ca="1" t="shared" si="5"/>
      </c>
      <c r="AT18" s="89">
        <f ca="1" t="shared" si="5"/>
      </c>
      <c r="AU18" s="89">
        <f ca="1" t="shared" si="5"/>
      </c>
      <c r="AV18" s="89">
        <f ca="1" t="shared" si="5"/>
      </c>
      <c r="AW18" s="89">
        <f ca="1" t="shared" si="5"/>
      </c>
      <c r="AX18" s="89">
        <f ca="1" t="shared" si="5"/>
      </c>
      <c r="AY18" s="89">
        <f ca="1" t="shared" si="5"/>
      </c>
      <c r="AZ18" s="89">
        <f ca="1" t="shared" si="5"/>
      </c>
      <c r="BA18" s="89">
        <f ca="1" t="shared" si="5"/>
      </c>
      <c r="BB18" s="89">
        <f ca="1" t="shared" si="5"/>
      </c>
      <c r="BC18" s="89">
        <f ca="1" t="shared" si="6"/>
      </c>
      <c r="BD18" s="89">
        <f ca="1" t="shared" si="6"/>
      </c>
      <c r="BE18" s="89">
        <f ca="1" t="shared" si="6"/>
      </c>
      <c r="BF18" s="78"/>
    </row>
    <row r="19" spans="1:58" ht="12.75">
      <c r="A19" s="84" t="str">
        <f>Risks!B5</f>
        <v>3</v>
      </c>
      <c r="B19" s="85" t="str">
        <f>Risks!C5</f>
        <v>Transportation performance</v>
      </c>
      <c r="C19" s="86">
        <f>Risks!J5</f>
        <v>6</v>
      </c>
      <c r="D19" s="84"/>
      <c r="E19" s="89">
        <f>IF(C19=0,"",Risks!H5*Risks!I5)</f>
        <v>6.005999999999999</v>
      </c>
      <c r="F19" s="89">
        <f ca="1" t="shared" si="2"/>
        <v>0.013199999999999998</v>
      </c>
      <c r="G19" s="89">
        <f ca="1" t="shared" si="3"/>
        <v>0.026399999999999996</v>
      </c>
      <c r="H19" s="89">
        <f ca="1" t="shared" si="3"/>
        <v>0.039599999999999996</v>
      </c>
      <c r="I19" s="89">
        <f ca="1" t="shared" si="3"/>
        <v>0.05279999999999999</v>
      </c>
      <c r="J19" s="89">
        <f ca="1" t="shared" si="3"/>
        <v>0.066</v>
      </c>
      <c r="K19" s="89">
        <f ca="1" t="shared" si="3"/>
        <v>0.07919999999999999</v>
      </c>
      <c r="L19" s="89">
        <f ca="1" t="shared" si="3"/>
        <v>0.09239999999999998</v>
      </c>
      <c r="M19" s="89">
        <f ca="1" t="shared" si="3"/>
        <v>0.10559999999999999</v>
      </c>
      <c r="N19" s="89">
        <f ca="1" t="shared" si="3"/>
        <v>0.11879999999999998</v>
      </c>
      <c r="O19" s="89">
        <f ca="1" t="shared" si="3"/>
        <v>0.132</v>
      </c>
      <c r="P19" s="89">
        <f ca="1" t="shared" si="3"/>
        <v>0.132</v>
      </c>
      <c r="Q19" s="89">
        <f ca="1" t="shared" si="3"/>
        <v>0.132</v>
      </c>
      <c r="R19" s="89">
        <f ca="1" t="shared" si="3"/>
        <v>0.132</v>
      </c>
      <c r="S19" s="89">
        <f ca="1" t="shared" si="3"/>
        <v>0.132</v>
      </c>
      <c r="T19" s="89">
        <f ca="1" t="shared" si="3"/>
        <v>0.132</v>
      </c>
      <c r="U19" s="89">
        <f ca="1" t="shared" si="3"/>
        <v>0.132</v>
      </c>
      <c r="V19" s="89">
        <f ca="1" t="shared" si="3"/>
        <v>0.132</v>
      </c>
      <c r="W19" s="89">
        <f ca="1" t="shared" si="4"/>
        <v>0.132</v>
      </c>
      <c r="X19" s="89">
        <f ca="1" t="shared" si="4"/>
        <v>0.132</v>
      </c>
      <c r="Y19" s="89">
        <f ca="1" t="shared" si="4"/>
        <v>0.132</v>
      </c>
      <c r="Z19" s="89">
        <f ca="1" t="shared" si="4"/>
        <v>0.132</v>
      </c>
      <c r="AA19" s="89">
        <f ca="1" t="shared" si="4"/>
        <v>0.132</v>
      </c>
      <c r="AB19" s="89">
        <f ca="1" t="shared" si="4"/>
        <v>0.132</v>
      </c>
      <c r="AC19" s="89">
        <f ca="1" t="shared" si="4"/>
        <v>0.132</v>
      </c>
      <c r="AD19" s="89">
        <f ca="1" t="shared" si="4"/>
        <v>0.132</v>
      </c>
      <c r="AE19" s="89">
        <f ca="1" t="shared" si="4"/>
        <v>0.132</v>
      </c>
      <c r="AF19" s="89">
        <f ca="1" t="shared" si="4"/>
        <v>0.132</v>
      </c>
      <c r="AG19" s="89">
        <f ca="1" t="shared" si="4"/>
        <v>0.132</v>
      </c>
      <c r="AH19" s="89">
        <f ca="1" t="shared" si="4"/>
        <v>0.132</v>
      </c>
      <c r="AI19" s="89">
        <f ca="1" t="shared" si="4"/>
        <v>0.132</v>
      </c>
      <c r="AJ19" s="89">
        <f ca="1" t="shared" si="4"/>
        <v>0.132</v>
      </c>
      <c r="AK19" s="89">
        <f ca="1" t="shared" si="4"/>
        <v>0.132</v>
      </c>
      <c r="AL19" s="89">
        <f ca="1" t="shared" si="4"/>
        <v>0.132</v>
      </c>
      <c r="AM19" s="89">
        <f ca="1" t="shared" si="5"/>
        <v>0.132</v>
      </c>
      <c r="AN19" s="89">
        <f ca="1" t="shared" si="5"/>
        <v>0.132</v>
      </c>
      <c r="AO19" s="89">
        <f ca="1" t="shared" si="5"/>
        <v>0.132</v>
      </c>
      <c r="AP19" s="89">
        <f ca="1" t="shared" si="5"/>
        <v>0.132</v>
      </c>
      <c r="AQ19" s="89">
        <f ca="1" t="shared" si="5"/>
        <v>0.132</v>
      </c>
      <c r="AR19" s="89">
        <f ca="1" t="shared" si="5"/>
        <v>0.132</v>
      </c>
      <c r="AS19" s="89">
        <f ca="1" t="shared" si="5"/>
        <v>0.132</v>
      </c>
      <c r="AT19" s="89">
        <f ca="1" t="shared" si="5"/>
        <v>0.132</v>
      </c>
      <c r="AU19" s="89">
        <f ca="1" t="shared" si="5"/>
        <v>0.132</v>
      </c>
      <c r="AV19" s="89">
        <f ca="1" t="shared" si="5"/>
        <v>0.132</v>
      </c>
      <c r="AW19" s="89">
        <f ca="1" t="shared" si="5"/>
        <v>0.132</v>
      </c>
      <c r="AX19" s="89">
        <f ca="1" t="shared" si="5"/>
        <v>0.132</v>
      </c>
      <c r="AY19" s="89">
        <f ca="1" t="shared" si="5"/>
        <v>0.132</v>
      </c>
      <c r="AZ19" s="89">
        <f ca="1" t="shared" si="5"/>
        <v>0.132</v>
      </c>
      <c r="BA19" s="89">
        <f ca="1" t="shared" si="5"/>
        <v>0.132</v>
      </c>
      <c r="BB19" s="89">
        <f ca="1" t="shared" si="5"/>
        <v>0.132</v>
      </c>
      <c r="BC19" s="89">
        <f ca="1" t="shared" si="6"/>
        <v>0.132</v>
      </c>
      <c r="BD19" s="89">
        <f ca="1" t="shared" si="6"/>
        <v>0</v>
      </c>
      <c r="BE19" s="89">
        <f ca="1" t="shared" si="6"/>
        <v>0</v>
      </c>
      <c r="BF19" s="78"/>
    </row>
    <row r="20" spans="1:58" ht="12.75">
      <c r="A20" s="84" t="str">
        <f>Risks!B6</f>
        <v>4</v>
      </c>
      <c r="B20" s="85" t="str">
        <f>Risks!C6</f>
        <v>Electricity prices</v>
      </c>
      <c r="C20" s="86">
        <f>Risks!J6</f>
        <v>0</v>
      </c>
      <c r="D20" s="84"/>
      <c r="E20" s="89">
        <f>IF(C20=0,"",Risks!H6*Risks!I6)</f>
      </c>
      <c r="F20" s="89">
        <f ca="1" t="shared" si="2"/>
      </c>
      <c r="G20" s="89">
        <f ca="1" t="shared" si="3"/>
      </c>
      <c r="H20" s="89">
        <f ca="1" t="shared" si="3"/>
      </c>
      <c r="I20" s="89">
        <f ca="1" t="shared" si="3"/>
      </c>
      <c r="J20" s="89">
        <f ca="1" t="shared" si="3"/>
      </c>
      <c r="K20" s="89">
        <f ca="1" t="shared" si="3"/>
      </c>
      <c r="L20" s="89">
        <f ca="1" t="shared" si="3"/>
      </c>
      <c r="M20" s="89">
        <f ca="1" t="shared" si="3"/>
      </c>
      <c r="N20" s="89">
        <f ca="1" t="shared" si="3"/>
      </c>
      <c r="O20" s="89">
        <f ca="1" t="shared" si="3"/>
      </c>
      <c r="P20" s="89">
        <f ca="1" t="shared" si="3"/>
      </c>
      <c r="Q20" s="89">
        <f ca="1" t="shared" si="3"/>
      </c>
      <c r="R20" s="89">
        <f ca="1" t="shared" si="3"/>
      </c>
      <c r="S20" s="89">
        <f ca="1" t="shared" si="3"/>
      </c>
      <c r="T20" s="89">
        <f ca="1" t="shared" si="3"/>
      </c>
      <c r="U20" s="89">
        <f ca="1" t="shared" si="3"/>
      </c>
      <c r="V20" s="89">
        <f ca="1" t="shared" si="3"/>
      </c>
      <c r="W20" s="89">
        <f ca="1" t="shared" si="4"/>
      </c>
      <c r="X20" s="89">
        <f ca="1" t="shared" si="4"/>
      </c>
      <c r="Y20" s="89">
        <f ca="1" t="shared" si="4"/>
      </c>
      <c r="Z20" s="89">
        <f ca="1" t="shared" si="4"/>
      </c>
      <c r="AA20" s="89">
        <f ca="1" t="shared" si="4"/>
      </c>
      <c r="AB20" s="89">
        <f ca="1" t="shared" si="4"/>
      </c>
      <c r="AC20" s="89">
        <f ca="1" t="shared" si="4"/>
      </c>
      <c r="AD20" s="89">
        <f ca="1" t="shared" si="4"/>
      </c>
      <c r="AE20" s="89">
        <f ca="1" t="shared" si="4"/>
      </c>
      <c r="AF20" s="89">
        <f ca="1" t="shared" si="4"/>
      </c>
      <c r="AG20" s="89">
        <f ca="1" t="shared" si="4"/>
      </c>
      <c r="AH20" s="89">
        <f ca="1" t="shared" si="4"/>
      </c>
      <c r="AI20" s="89">
        <f ca="1" t="shared" si="4"/>
      </c>
      <c r="AJ20" s="89">
        <f ca="1" t="shared" si="4"/>
      </c>
      <c r="AK20" s="89">
        <f ca="1" t="shared" si="4"/>
      </c>
      <c r="AL20" s="89">
        <f ca="1" t="shared" si="4"/>
      </c>
      <c r="AM20" s="89">
        <f ca="1" t="shared" si="5"/>
      </c>
      <c r="AN20" s="89">
        <f ca="1" t="shared" si="5"/>
      </c>
      <c r="AO20" s="89">
        <f ca="1" t="shared" si="5"/>
      </c>
      <c r="AP20" s="89">
        <f ca="1" t="shared" si="5"/>
      </c>
      <c r="AQ20" s="89">
        <f ca="1" t="shared" si="5"/>
      </c>
      <c r="AR20" s="89">
        <f ca="1" t="shared" si="5"/>
      </c>
      <c r="AS20" s="89">
        <f ca="1" t="shared" si="5"/>
      </c>
      <c r="AT20" s="89">
        <f ca="1" t="shared" si="5"/>
      </c>
      <c r="AU20" s="89">
        <f ca="1" t="shared" si="5"/>
      </c>
      <c r="AV20" s="89">
        <f ca="1" t="shared" si="5"/>
      </c>
      <c r="AW20" s="89">
        <f ca="1" t="shared" si="5"/>
      </c>
      <c r="AX20" s="89">
        <f ca="1" t="shared" si="5"/>
      </c>
      <c r="AY20" s="89">
        <f ca="1" t="shared" si="5"/>
      </c>
      <c r="AZ20" s="89">
        <f ca="1" t="shared" si="5"/>
      </c>
      <c r="BA20" s="89">
        <f ca="1" t="shared" si="5"/>
      </c>
      <c r="BB20" s="89">
        <f ca="1" t="shared" si="5"/>
      </c>
      <c r="BC20" s="89">
        <f ca="1" t="shared" si="6"/>
      </c>
      <c r="BD20" s="89">
        <f ca="1" t="shared" si="6"/>
      </c>
      <c r="BE20" s="89">
        <f ca="1" t="shared" si="6"/>
      </c>
      <c r="BF20" s="78"/>
    </row>
    <row r="21" spans="1:57" ht="12.75">
      <c r="A21" s="84" t="str">
        <f>Risks!B7</f>
        <v>5</v>
      </c>
      <c r="B21" s="85" t="str">
        <f>Risks!C7</f>
        <v>Transportation Capex</v>
      </c>
      <c r="C21" s="86">
        <f>Risks!J7</f>
        <v>0</v>
      </c>
      <c r="E21" s="89">
        <f>IF(C21=0,"",Risks!H7*Risks!I7)</f>
      </c>
      <c r="F21" s="89">
        <f ca="1" t="shared" si="2"/>
      </c>
      <c r="G21" s="89">
        <f ca="1" t="shared" si="3"/>
      </c>
      <c r="H21" s="89">
        <f ca="1" t="shared" si="3"/>
      </c>
      <c r="I21" s="89">
        <f ca="1" t="shared" si="3"/>
      </c>
      <c r="J21" s="89">
        <f ca="1" t="shared" si="3"/>
      </c>
      <c r="K21" s="89">
        <f ca="1" t="shared" si="3"/>
      </c>
      <c r="L21" s="89">
        <f ca="1" t="shared" si="3"/>
      </c>
      <c r="M21" s="89">
        <f ca="1" t="shared" si="3"/>
      </c>
      <c r="N21" s="89">
        <f ca="1" t="shared" si="3"/>
      </c>
      <c r="O21" s="89">
        <f ca="1" t="shared" si="3"/>
      </c>
      <c r="P21" s="89">
        <f ca="1" t="shared" si="3"/>
      </c>
      <c r="Q21" s="89">
        <f ca="1" t="shared" si="3"/>
      </c>
      <c r="R21" s="89">
        <f ca="1" t="shared" si="3"/>
      </c>
      <c r="S21" s="89">
        <f ca="1" t="shared" si="3"/>
      </c>
      <c r="T21" s="89">
        <f ca="1" t="shared" si="3"/>
      </c>
      <c r="U21" s="89">
        <f ca="1" t="shared" si="3"/>
      </c>
      <c r="V21" s="89">
        <f ca="1" t="shared" si="3"/>
      </c>
      <c r="W21" s="89">
        <f ca="1" t="shared" si="4"/>
      </c>
      <c r="X21" s="89">
        <f ca="1" t="shared" si="4"/>
      </c>
      <c r="Y21" s="89">
        <f ca="1" t="shared" si="4"/>
      </c>
      <c r="Z21" s="89">
        <f ca="1" t="shared" si="4"/>
      </c>
      <c r="AA21" s="89">
        <f ca="1" t="shared" si="4"/>
      </c>
      <c r="AB21" s="89">
        <f ca="1" t="shared" si="4"/>
      </c>
      <c r="AC21" s="89">
        <f ca="1" t="shared" si="4"/>
      </c>
      <c r="AD21" s="89">
        <f ca="1" t="shared" si="4"/>
      </c>
      <c r="AE21" s="89">
        <f ca="1" t="shared" si="4"/>
      </c>
      <c r="AF21" s="89">
        <f ca="1" t="shared" si="4"/>
      </c>
      <c r="AG21" s="89">
        <f ca="1" t="shared" si="4"/>
      </c>
      <c r="AH21" s="89">
        <f ca="1" t="shared" si="4"/>
      </c>
      <c r="AI21" s="89">
        <f ca="1" t="shared" si="4"/>
      </c>
      <c r="AJ21" s="89">
        <f ca="1" t="shared" si="4"/>
      </c>
      <c r="AK21" s="89">
        <f ca="1" t="shared" si="4"/>
      </c>
      <c r="AL21" s="89">
        <f ca="1" t="shared" si="4"/>
      </c>
      <c r="AM21" s="89">
        <f ca="1" t="shared" si="5"/>
      </c>
      <c r="AN21" s="89">
        <f ca="1" t="shared" si="5"/>
      </c>
      <c r="AO21" s="89">
        <f ca="1" t="shared" si="5"/>
      </c>
      <c r="AP21" s="89">
        <f ca="1" t="shared" si="5"/>
      </c>
      <c r="AQ21" s="89">
        <f ca="1" t="shared" si="5"/>
      </c>
      <c r="AR21" s="89">
        <f ca="1" t="shared" si="5"/>
      </c>
      <c r="AS21" s="89">
        <f ca="1" t="shared" si="5"/>
      </c>
      <c r="AT21" s="89">
        <f ca="1" t="shared" si="5"/>
      </c>
      <c r="AU21" s="89">
        <f ca="1" t="shared" si="5"/>
      </c>
      <c r="AV21" s="89">
        <f ca="1" t="shared" si="5"/>
      </c>
      <c r="AW21" s="89">
        <f ca="1" t="shared" si="5"/>
      </c>
      <c r="AX21" s="89">
        <f ca="1" t="shared" si="5"/>
      </c>
      <c r="AY21" s="89">
        <f ca="1" t="shared" si="5"/>
      </c>
      <c r="AZ21" s="89">
        <f ca="1" t="shared" si="5"/>
      </c>
      <c r="BA21" s="89">
        <f ca="1" t="shared" si="5"/>
      </c>
      <c r="BB21" s="89">
        <f ca="1" t="shared" si="5"/>
      </c>
      <c r="BC21" s="89">
        <f ca="1" t="shared" si="6"/>
      </c>
      <c r="BD21" s="89">
        <f ca="1" t="shared" si="6"/>
      </c>
      <c r="BE21" s="89">
        <f ca="1" t="shared" si="6"/>
      </c>
    </row>
    <row r="22" spans="1:57" ht="12.75">
      <c r="A22" s="84" t="str">
        <f>Risks!B8</f>
        <v>6</v>
      </c>
      <c r="B22" s="85" t="str">
        <f>Risks!C8</f>
        <v>Transporation system delivery</v>
      </c>
      <c r="C22" s="86">
        <f>Risks!J8</f>
        <v>0</v>
      </c>
      <c r="E22" s="89">
        <f>IF(C22=0,"",Risks!H8*Risks!I8)</f>
      </c>
      <c r="F22" s="89">
        <f ca="1" t="shared" si="2"/>
      </c>
      <c r="G22" s="89">
        <f ca="1" t="shared" si="3"/>
      </c>
      <c r="H22" s="89">
        <f ca="1" t="shared" si="3"/>
      </c>
      <c r="I22" s="89">
        <f ca="1" t="shared" si="3"/>
      </c>
      <c r="J22" s="89">
        <f ca="1" t="shared" si="3"/>
      </c>
      <c r="K22" s="89">
        <f ca="1" t="shared" si="3"/>
      </c>
      <c r="L22" s="89">
        <f ca="1" t="shared" si="3"/>
      </c>
      <c r="M22" s="89">
        <f ca="1" t="shared" si="3"/>
      </c>
      <c r="N22" s="89">
        <f ca="1" t="shared" si="3"/>
      </c>
      <c r="O22" s="89">
        <f ca="1" t="shared" si="3"/>
      </c>
      <c r="P22" s="89">
        <f ca="1" t="shared" si="3"/>
      </c>
      <c r="Q22" s="89">
        <f ca="1" t="shared" si="3"/>
      </c>
      <c r="R22" s="89">
        <f ca="1" t="shared" si="3"/>
      </c>
      <c r="S22" s="89">
        <f ca="1" t="shared" si="3"/>
      </c>
      <c r="T22" s="89">
        <f ca="1" t="shared" si="3"/>
      </c>
      <c r="U22" s="89">
        <f ca="1" t="shared" si="3"/>
      </c>
      <c r="V22" s="89">
        <f ca="1" t="shared" si="3"/>
      </c>
      <c r="W22" s="89">
        <f ca="1" t="shared" si="4"/>
      </c>
      <c r="X22" s="89">
        <f ca="1" t="shared" si="4"/>
      </c>
      <c r="Y22" s="89">
        <f ca="1" t="shared" si="4"/>
      </c>
      <c r="Z22" s="89">
        <f ca="1" t="shared" si="4"/>
      </c>
      <c r="AA22" s="89">
        <f ca="1" t="shared" si="4"/>
      </c>
      <c r="AB22" s="89">
        <f ca="1" t="shared" si="4"/>
      </c>
      <c r="AC22" s="89">
        <f ca="1" t="shared" si="4"/>
      </c>
      <c r="AD22" s="89">
        <f ca="1" t="shared" si="4"/>
      </c>
      <c r="AE22" s="89">
        <f ca="1" t="shared" si="4"/>
      </c>
      <c r="AF22" s="89">
        <f ca="1" t="shared" si="4"/>
      </c>
      <c r="AG22" s="89">
        <f ca="1" t="shared" si="4"/>
      </c>
      <c r="AH22" s="89">
        <f ca="1" t="shared" si="4"/>
      </c>
      <c r="AI22" s="89">
        <f ca="1" t="shared" si="4"/>
      </c>
      <c r="AJ22" s="89">
        <f ca="1" t="shared" si="4"/>
      </c>
      <c r="AK22" s="89">
        <f ca="1" t="shared" si="4"/>
      </c>
      <c r="AL22" s="89">
        <f ca="1" t="shared" si="4"/>
      </c>
      <c r="AM22" s="89">
        <f ca="1" t="shared" si="5"/>
      </c>
      <c r="AN22" s="89">
        <f ca="1" t="shared" si="5"/>
      </c>
      <c r="AO22" s="89">
        <f ca="1" t="shared" si="5"/>
      </c>
      <c r="AP22" s="89">
        <f ca="1" t="shared" si="5"/>
      </c>
      <c r="AQ22" s="89">
        <f ca="1" t="shared" si="5"/>
      </c>
      <c r="AR22" s="89">
        <f ca="1" t="shared" si="5"/>
      </c>
      <c r="AS22" s="89">
        <f ca="1" t="shared" si="5"/>
      </c>
      <c r="AT22" s="89">
        <f ca="1" t="shared" si="5"/>
      </c>
      <c r="AU22" s="89">
        <f ca="1" t="shared" si="5"/>
      </c>
      <c r="AV22" s="89">
        <f ca="1" t="shared" si="5"/>
      </c>
      <c r="AW22" s="89">
        <f ca="1" t="shared" si="5"/>
      </c>
      <c r="AX22" s="89">
        <f ca="1" t="shared" si="5"/>
      </c>
      <c r="AY22" s="89">
        <f ca="1" t="shared" si="5"/>
      </c>
      <c r="AZ22" s="89">
        <f ca="1" t="shared" si="5"/>
      </c>
      <c r="BA22" s="89">
        <f ca="1" t="shared" si="5"/>
      </c>
      <c r="BB22" s="89">
        <f ca="1" t="shared" si="5"/>
      </c>
      <c r="BC22" s="89">
        <f ca="1" t="shared" si="6"/>
      </c>
      <c r="BD22" s="89">
        <f ca="1" t="shared" si="6"/>
      </c>
      <c r="BE22" s="89">
        <f ca="1" t="shared" si="6"/>
      </c>
    </row>
    <row r="23" spans="1:57" ht="12.75">
      <c r="A23" s="84" t="str">
        <f>Risks!B9</f>
        <v>7</v>
      </c>
      <c r="B23" s="85" t="str">
        <f>Risks!C9</f>
        <v>Waste Processing Operations</v>
      </c>
      <c r="C23" s="86">
        <f>Risks!J9</f>
        <v>0</v>
      </c>
      <c r="E23" s="89">
        <f>IF(C23=0,"",Risks!H9*Risks!I9)</f>
      </c>
      <c r="F23" s="89">
        <f ca="1" t="shared" si="2"/>
      </c>
      <c r="G23" s="89">
        <f ca="1" t="shared" si="3"/>
      </c>
      <c r="H23" s="89">
        <f ca="1" t="shared" si="3"/>
      </c>
      <c r="I23" s="89">
        <f ca="1" t="shared" si="3"/>
      </c>
      <c r="J23" s="89">
        <f ca="1" t="shared" si="3"/>
      </c>
      <c r="K23" s="89">
        <f ca="1" t="shared" si="3"/>
      </c>
      <c r="L23" s="89">
        <f ca="1" t="shared" si="3"/>
      </c>
      <c r="M23" s="89">
        <f ca="1" t="shared" si="3"/>
      </c>
      <c r="N23" s="89">
        <f ca="1" t="shared" si="3"/>
      </c>
      <c r="O23" s="89">
        <f ca="1" t="shared" si="3"/>
      </c>
      <c r="P23" s="89">
        <f ca="1" t="shared" si="3"/>
      </c>
      <c r="Q23" s="89">
        <f ca="1" t="shared" si="3"/>
      </c>
      <c r="R23" s="89">
        <f ca="1" t="shared" si="3"/>
      </c>
      <c r="S23" s="89">
        <f ca="1" t="shared" si="3"/>
      </c>
      <c r="T23" s="89">
        <f ca="1" t="shared" si="3"/>
      </c>
      <c r="U23" s="89">
        <f ca="1" t="shared" si="3"/>
      </c>
      <c r="V23" s="89">
        <f ca="1" t="shared" si="3"/>
      </c>
      <c r="W23" s="89">
        <f ca="1" t="shared" si="4"/>
      </c>
      <c r="X23" s="89">
        <f ca="1" t="shared" si="4"/>
      </c>
      <c r="Y23" s="89">
        <f ca="1" t="shared" si="4"/>
      </c>
      <c r="Z23" s="89">
        <f ca="1" t="shared" si="4"/>
      </c>
      <c r="AA23" s="89">
        <f ca="1" t="shared" si="4"/>
      </c>
      <c r="AB23" s="89">
        <f ca="1" t="shared" si="4"/>
      </c>
      <c r="AC23" s="89">
        <f ca="1" t="shared" si="4"/>
      </c>
      <c r="AD23" s="89">
        <f ca="1" t="shared" si="4"/>
      </c>
      <c r="AE23" s="89">
        <f ca="1" t="shared" si="4"/>
      </c>
      <c r="AF23" s="89">
        <f ca="1" t="shared" si="4"/>
      </c>
      <c r="AG23" s="89">
        <f ca="1" t="shared" si="4"/>
      </c>
      <c r="AH23" s="89">
        <f ca="1" t="shared" si="4"/>
      </c>
      <c r="AI23" s="89">
        <f ca="1" t="shared" si="4"/>
      </c>
      <c r="AJ23" s="89">
        <f ca="1" t="shared" si="4"/>
      </c>
      <c r="AK23" s="89">
        <f ca="1" t="shared" si="4"/>
      </c>
      <c r="AL23" s="89">
        <f ca="1" t="shared" si="4"/>
      </c>
      <c r="AM23" s="89">
        <f ca="1" t="shared" si="5"/>
      </c>
      <c r="AN23" s="89">
        <f ca="1" t="shared" si="5"/>
      </c>
      <c r="AO23" s="89">
        <f ca="1" t="shared" si="5"/>
      </c>
      <c r="AP23" s="89">
        <f ca="1" t="shared" si="5"/>
      </c>
      <c r="AQ23" s="89">
        <f ca="1" t="shared" si="5"/>
      </c>
      <c r="AR23" s="89">
        <f ca="1" t="shared" si="5"/>
      </c>
      <c r="AS23" s="89">
        <f ca="1" t="shared" si="5"/>
      </c>
      <c r="AT23" s="89">
        <f ca="1" t="shared" si="5"/>
      </c>
      <c r="AU23" s="89">
        <f ca="1" t="shared" si="5"/>
      </c>
      <c r="AV23" s="89">
        <f ca="1" t="shared" si="5"/>
      </c>
      <c r="AW23" s="89">
        <f ca="1" t="shared" si="5"/>
      </c>
      <c r="AX23" s="89">
        <f ca="1" t="shared" si="5"/>
      </c>
      <c r="AY23" s="89">
        <f ca="1" t="shared" si="5"/>
      </c>
      <c r="AZ23" s="89">
        <f ca="1" t="shared" si="5"/>
      </c>
      <c r="BA23" s="89">
        <f ca="1" t="shared" si="5"/>
      </c>
      <c r="BB23" s="89">
        <f ca="1" t="shared" si="5"/>
      </c>
      <c r="BC23" s="89">
        <f ca="1" t="shared" si="6"/>
      </c>
      <c r="BD23" s="89">
        <f ca="1" t="shared" si="6"/>
      </c>
      <c r="BE23" s="89">
        <f ca="1" t="shared" si="6"/>
      </c>
    </row>
    <row r="24" spans="1:57" ht="12.75">
      <c r="A24" s="84" t="str">
        <f>Risks!B10</f>
        <v>8</v>
      </c>
      <c r="B24" s="85" t="str">
        <f>Risks!C10</f>
        <v>Waste volumes</v>
      </c>
      <c r="C24" s="86">
        <f>Risks!J10</f>
        <v>0</v>
      </c>
      <c r="E24" s="89">
        <f>IF(C24=0,"",Risks!H10*Risks!I10)</f>
      </c>
      <c r="F24" s="89">
        <f ca="1" t="shared" si="2"/>
      </c>
      <c r="G24" s="89">
        <f ca="1" t="shared" si="3"/>
      </c>
      <c r="H24" s="89">
        <f ca="1" t="shared" si="3"/>
      </c>
      <c r="I24" s="89">
        <f ca="1" t="shared" si="3"/>
      </c>
      <c r="J24" s="89">
        <f ca="1" t="shared" si="3"/>
      </c>
      <c r="K24" s="89">
        <f ca="1" t="shared" si="3"/>
      </c>
      <c r="L24" s="89">
        <f ca="1" t="shared" si="3"/>
      </c>
      <c r="M24" s="89">
        <f ca="1" t="shared" si="3"/>
      </c>
      <c r="N24" s="89">
        <f ca="1" t="shared" si="3"/>
      </c>
      <c r="O24" s="89">
        <f ca="1" t="shared" si="3"/>
      </c>
      <c r="P24" s="89">
        <f ca="1" t="shared" si="3"/>
      </c>
      <c r="Q24" s="89">
        <f ca="1" t="shared" si="3"/>
      </c>
      <c r="R24" s="89">
        <f ca="1" t="shared" si="3"/>
      </c>
      <c r="S24" s="89">
        <f ca="1" t="shared" si="3"/>
      </c>
      <c r="T24" s="89">
        <f ca="1" t="shared" si="3"/>
      </c>
      <c r="U24" s="89">
        <f ca="1" t="shared" si="3"/>
      </c>
      <c r="V24" s="89">
        <f ca="1" t="shared" si="3"/>
      </c>
      <c r="W24" s="89">
        <f ca="1" t="shared" si="4"/>
      </c>
      <c r="X24" s="89">
        <f ca="1" t="shared" si="4"/>
      </c>
      <c r="Y24" s="89">
        <f ca="1" t="shared" si="4"/>
      </c>
      <c r="Z24" s="89">
        <f ca="1" t="shared" si="4"/>
      </c>
      <c r="AA24" s="89">
        <f ca="1" t="shared" si="4"/>
      </c>
      <c r="AB24" s="89">
        <f ca="1" t="shared" si="4"/>
      </c>
      <c r="AC24" s="89">
        <f ca="1" t="shared" si="4"/>
      </c>
      <c r="AD24" s="89">
        <f ca="1" t="shared" si="4"/>
      </c>
      <c r="AE24" s="89">
        <f ca="1" t="shared" si="4"/>
      </c>
      <c r="AF24" s="89">
        <f ca="1" t="shared" si="4"/>
      </c>
      <c r="AG24" s="89">
        <f ca="1" t="shared" si="4"/>
      </c>
      <c r="AH24" s="89">
        <f ca="1" t="shared" si="4"/>
      </c>
      <c r="AI24" s="89">
        <f ca="1" t="shared" si="4"/>
      </c>
      <c r="AJ24" s="89">
        <f ca="1" t="shared" si="4"/>
      </c>
      <c r="AK24" s="89">
        <f ca="1" t="shared" si="4"/>
      </c>
      <c r="AL24" s="89">
        <f ca="1" t="shared" si="4"/>
      </c>
      <c r="AM24" s="89">
        <f ca="1" t="shared" si="5"/>
      </c>
      <c r="AN24" s="89">
        <f ca="1" t="shared" si="5"/>
      </c>
      <c r="AO24" s="89">
        <f ca="1" t="shared" si="5"/>
      </c>
      <c r="AP24" s="89">
        <f ca="1" t="shared" si="5"/>
      </c>
      <c r="AQ24" s="89">
        <f ca="1" t="shared" si="5"/>
      </c>
      <c r="AR24" s="89">
        <f ca="1" t="shared" si="5"/>
      </c>
      <c r="AS24" s="89">
        <f ca="1" t="shared" si="5"/>
      </c>
      <c r="AT24" s="89">
        <f ca="1" t="shared" si="5"/>
      </c>
      <c r="AU24" s="89">
        <f ca="1" t="shared" si="5"/>
      </c>
      <c r="AV24" s="89">
        <f ca="1" t="shared" si="5"/>
      </c>
      <c r="AW24" s="89">
        <f ca="1" t="shared" si="5"/>
      </c>
      <c r="AX24" s="89">
        <f ca="1" t="shared" si="5"/>
      </c>
      <c r="AY24" s="89">
        <f ca="1" t="shared" si="5"/>
      </c>
      <c r="AZ24" s="89">
        <f ca="1" t="shared" si="5"/>
      </c>
      <c r="BA24" s="89">
        <f ca="1" t="shared" si="5"/>
      </c>
      <c r="BB24" s="89">
        <f ca="1" t="shared" si="5"/>
      </c>
      <c r="BC24" s="89">
        <f ca="1" t="shared" si="6"/>
      </c>
      <c r="BD24" s="89">
        <f ca="1" t="shared" si="6"/>
      </c>
      <c r="BE24" s="89">
        <f ca="1" t="shared" si="6"/>
      </c>
    </row>
    <row r="25" spans="1:57" ht="12.75">
      <c r="A25" s="84" t="str">
        <f>Risks!B11</f>
        <v>9</v>
      </c>
      <c r="B25" s="85" t="str">
        <f>Risks!C11</f>
        <v>Process costs</v>
      </c>
      <c r="C25" s="86">
        <f>Risks!J11</f>
        <v>0</v>
      </c>
      <c r="E25" s="89">
        <f>IF(C25=0,"",Risks!H11*Risks!I11)</f>
      </c>
      <c r="F25" s="89">
        <f ca="1" t="shared" si="2"/>
      </c>
      <c r="G25" s="89">
        <f ca="1" t="shared" si="3"/>
      </c>
      <c r="H25" s="89">
        <f ca="1" t="shared" si="3"/>
      </c>
      <c r="I25" s="89">
        <f ca="1" t="shared" si="3"/>
      </c>
      <c r="J25" s="89">
        <f ca="1" t="shared" si="3"/>
      </c>
      <c r="K25" s="89">
        <f ca="1" t="shared" si="3"/>
      </c>
      <c r="L25" s="89">
        <f ca="1" t="shared" si="3"/>
      </c>
      <c r="M25" s="89">
        <f ca="1" t="shared" si="3"/>
      </c>
      <c r="N25" s="89">
        <f ca="1" t="shared" si="3"/>
      </c>
      <c r="O25" s="89">
        <f ca="1" t="shared" si="3"/>
      </c>
      <c r="P25" s="89">
        <f ca="1" t="shared" si="3"/>
      </c>
      <c r="Q25" s="89">
        <f ca="1" t="shared" si="3"/>
      </c>
      <c r="R25" s="89">
        <f ca="1" t="shared" si="3"/>
      </c>
      <c r="S25" s="89">
        <f ca="1" t="shared" si="3"/>
      </c>
      <c r="T25" s="89">
        <f ca="1" t="shared" si="3"/>
      </c>
      <c r="U25" s="89">
        <f ca="1" t="shared" si="3"/>
      </c>
      <c r="V25" s="89">
        <f ca="1" t="shared" si="3"/>
      </c>
      <c r="W25" s="89">
        <f ca="1" t="shared" si="4"/>
      </c>
      <c r="X25" s="89">
        <f ca="1" t="shared" si="4"/>
      </c>
      <c r="Y25" s="89">
        <f ca="1" t="shared" si="4"/>
      </c>
      <c r="Z25" s="89">
        <f ca="1" t="shared" si="4"/>
      </c>
      <c r="AA25" s="89">
        <f ca="1" t="shared" si="4"/>
      </c>
      <c r="AB25" s="89">
        <f ca="1" t="shared" si="4"/>
      </c>
      <c r="AC25" s="89">
        <f ca="1" t="shared" si="4"/>
      </c>
      <c r="AD25" s="89">
        <f ca="1" t="shared" si="4"/>
      </c>
      <c r="AE25" s="89">
        <f ca="1" t="shared" si="4"/>
      </c>
      <c r="AF25" s="89">
        <f ca="1" t="shared" si="4"/>
      </c>
      <c r="AG25" s="89">
        <f ca="1" t="shared" si="4"/>
      </c>
      <c r="AH25" s="89">
        <f ca="1" t="shared" si="4"/>
      </c>
      <c r="AI25" s="89">
        <f ca="1" t="shared" si="4"/>
      </c>
      <c r="AJ25" s="89">
        <f ca="1" t="shared" si="4"/>
      </c>
      <c r="AK25" s="89">
        <f ca="1" t="shared" si="4"/>
      </c>
      <c r="AL25" s="89">
        <f ca="1" t="shared" si="4"/>
      </c>
      <c r="AM25" s="89">
        <f ca="1" t="shared" si="5"/>
      </c>
      <c r="AN25" s="89">
        <f ca="1" t="shared" si="5"/>
      </c>
      <c r="AO25" s="89">
        <f ca="1" t="shared" si="5"/>
      </c>
      <c r="AP25" s="89">
        <f ca="1" t="shared" si="5"/>
      </c>
      <c r="AQ25" s="89">
        <f ca="1" t="shared" si="5"/>
      </c>
      <c r="AR25" s="89">
        <f ca="1" t="shared" si="5"/>
      </c>
      <c r="AS25" s="89">
        <f ca="1" t="shared" si="5"/>
      </c>
      <c r="AT25" s="89">
        <f ca="1" t="shared" si="5"/>
      </c>
      <c r="AU25" s="89">
        <f ca="1" t="shared" si="5"/>
      </c>
      <c r="AV25" s="89">
        <f ca="1" t="shared" si="5"/>
      </c>
      <c r="AW25" s="89">
        <f ca="1" t="shared" si="5"/>
      </c>
      <c r="AX25" s="89">
        <f ca="1" t="shared" si="5"/>
      </c>
      <c r="AY25" s="89">
        <f ca="1" t="shared" si="5"/>
      </c>
      <c r="AZ25" s="89">
        <f ca="1" t="shared" si="5"/>
      </c>
      <c r="BA25" s="89">
        <f ca="1" t="shared" si="5"/>
      </c>
      <c r="BB25" s="89">
        <f ca="1" t="shared" si="5"/>
      </c>
      <c r="BC25" s="89">
        <f ca="1" t="shared" si="6"/>
      </c>
      <c r="BD25" s="89">
        <f ca="1" t="shared" si="6"/>
      </c>
      <c r="BE25" s="89">
        <f ca="1" t="shared" si="6"/>
      </c>
    </row>
    <row r="26" spans="1:57" ht="12.75">
      <c r="A26" s="84" t="str">
        <f>Risks!B12</f>
        <v>10</v>
      </c>
      <c r="B26" s="85" t="str">
        <f>Risks!C12</f>
        <v>Product price</v>
      </c>
      <c r="C26" s="86">
        <f>Risks!J12</f>
        <v>0</v>
      </c>
      <c r="E26" s="89">
        <f>IF(C26=0,"",Risks!H12*Risks!I12)</f>
      </c>
      <c r="F26" s="89">
        <f ca="1" t="shared" si="2"/>
      </c>
      <c r="G26" s="89">
        <f ca="1" t="shared" si="3"/>
      </c>
      <c r="H26" s="89">
        <f ca="1" t="shared" si="3"/>
      </c>
      <c r="I26" s="89">
        <f ca="1" t="shared" si="3"/>
      </c>
      <c r="J26" s="89">
        <f ca="1" t="shared" si="3"/>
      </c>
      <c r="K26" s="89">
        <f ca="1" t="shared" si="3"/>
      </c>
      <c r="L26" s="89">
        <f ca="1" t="shared" si="3"/>
      </c>
      <c r="M26" s="89">
        <f ca="1" t="shared" si="3"/>
      </c>
      <c r="N26" s="89">
        <f ca="1" t="shared" si="3"/>
      </c>
      <c r="O26" s="89">
        <f ca="1" t="shared" si="3"/>
      </c>
      <c r="P26" s="89">
        <f ca="1" t="shared" si="3"/>
      </c>
      <c r="Q26" s="89">
        <f ca="1" t="shared" si="3"/>
      </c>
      <c r="R26" s="89">
        <f ca="1" t="shared" si="3"/>
      </c>
      <c r="S26" s="89">
        <f ca="1" t="shared" si="3"/>
      </c>
      <c r="T26" s="89">
        <f ca="1" t="shared" si="3"/>
      </c>
      <c r="U26" s="89">
        <f ca="1" t="shared" si="3"/>
      </c>
      <c r="V26" s="89">
        <f ca="1" t="shared" si="3"/>
      </c>
      <c r="W26" s="89">
        <f ca="1" t="shared" si="4"/>
      </c>
      <c r="X26" s="89">
        <f ca="1" t="shared" si="4"/>
      </c>
      <c r="Y26" s="89">
        <f ca="1" t="shared" si="4"/>
      </c>
      <c r="Z26" s="89">
        <f ca="1" t="shared" si="4"/>
      </c>
      <c r="AA26" s="89">
        <f ca="1" t="shared" si="4"/>
      </c>
      <c r="AB26" s="89">
        <f ca="1" t="shared" si="4"/>
      </c>
      <c r="AC26" s="89">
        <f ca="1" t="shared" si="4"/>
      </c>
      <c r="AD26" s="89">
        <f ca="1" t="shared" si="4"/>
      </c>
      <c r="AE26" s="89">
        <f ca="1" t="shared" si="4"/>
      </c>
      <c r="AF26" s="89">
        <f ca="1" t="shared" si="4"/>
      </c>
      <c r="AG26" s="89">
        <f ca="1" t="shared" si="4"/>
      </c>
      <c r="AH26" s="89">
        <f ca="1" t="shared" si="4"/>
      </c>
      <c r="AI26" s="89">
        <f ca="1" t="shared" si="4"/>
      </c>
      <c r="AJ26" s="89">
        <f ca="1" t="shared" si="4"/>
      </c>
      <c r="AK26" s="89">
        <f ca="1" t="shared" si="4"/>
      </c>
      <c r="AL26" s="89">
        <f ca="1" t="shared" si="4"/>
      </c>
      <c r="AM26" s="89">
        <f ca="1" t="shared" si="5"/>
      </c>
      <c r="AN26" s="89">
        <f ca="1" t="shared" si="5"/>
      </c>
      <c r="AO26" s="89">
        <f ca="1" t="shared" si="5"/>
      </c>
      <c r="AP26" s="89">
        <f ca="1" t="shared" si="5"/>
      </c>
      <c r="AQ26" s="89">
        <f ca="1" t="shared" si="5"/>
      </c>
      <c r="AR26" s="89">
        <f ca="1" t="shared" si="5"/>
      </c>
      <c r="AS26" s="89">
        <f ca="1" t="shared" si="5"/>
      </c>
      <c r="AT26" s="89">
        <f ca="1" t="shared" si="5"/>
      </c>
      <c r="AU26" s="89">
        <f ca="1" t="shared" si="5"/>
      </c>
      <c r="AV26" s="89">
        <f ca="1" t="shared" si="5"/>
      </c>
      <c r="AW26" s="89">
        <f ca="1" t="shared" si="5"/>
      </c>
      <c r="AX26" s="89">
        <f ca="1" t="shared" si="5"/>
      </c>
      <c r="AY26" s="89">
        <f ca="1" t="shared" si="5"/>
      </c>
      <c r="AZ26" s="89">
        <f ca="1" t="shared" si="5"/>
      </c>
      <c r="BA26" s="89">
        <f ca="1" t="shared" si="5"/>
      </c>
      <c r="BB26" s="89">
        <f ca="1" t="shared" si="5"/>
      </c>
      <c r="BC26" s="89">
        <f ca="1" t="shared" si="6"/>
      </c>
      <c r="BD26" s="89">
        <f ca="1" t="shared" si="6"/>
      </c>
      <c r="BE26" s="89">
        <f ca="1" t="shared" si="6"/>
      </c>
    </row>
    <row r="27" spans="1:57" ht="12.75">
      <c r="A27" s="84" t="str">
        <f>Risks!B13</f>
        <v>11</v>
      </c>
      <c r="B27" s="85" t="str">
        <f>Risks!C13</f>
        <v>Process performance</v>
      </c>
      <c r="C27" s="86">
        <f>Risks!J13</f>
        <v>6</v>
      </c>
      <c r="E27" s="89">
        <f>IF(C27=0,"",Risks!H13*Risks!I13)</f>
        <v>6.005999999999999</v>
      </c>
      <c r="F27" s="89">
        <f ca="1" t="shared" si="2"/>
        <v>0.013199999999999998</v>
      </c>
      <c r="G27" s="89">
        <f ca="1" t="shared" si="3"/>
        <v>0.026399999999999996</v>
      </c>
      <c r="H27" s="89">
        <f ca="1" t="shared" si="3"/>
        <v>0.039599999999999996</v>
      </c>
      <c r="I27" s="89">
        <f ca="1" t="shared" si="3"/>
        <v>0.05279999999999999</v>
      </c>
      <c r="J27" s="89">
        <f ca="1" t="shared" si="3"/>
        <v>0.066</v>
      </c>
      <c r="K27" s="89">
        <f ca="1" t="shared" si="3"/>
        <v>0.07919999999999999</v>
      </c>
      <c r="L27" s="89">
        <f ca="1" t="shared" si="3"/>
        <v>0.09239999999999998</v>
      </c>
      <c r="M27" s="89">
        <f ca="1" t="shared" si="3"/>
        <v>0.10559999999999999</v>
      </c>
      <c r="N27" s="89">
        <f ca="1" t="shared" si="3"/>
        <v>0.11879999999999998</v>
      </c>
      <c r="O27" s="89">
        <f ca="1" t="shared" si="3"/>
        <v>0.132</v>
      </c>
      <c r="P27" s="89">
        <f ca="1" t="shared" si="3"/>
        <v>0.132</v>
      </c>
      <c r="Q27" s="89">
        <f ca="1" t="shared" si="3"/>
        <v>0.132</v>
      </c>
      <c r="R27" s="89">
        <f ca="1" t="shared" si="3"/>
        <v>0.132</v>
      </c>
      <c r="S27" s="89">
        <f ca="1" t="shared" si="3"/>
        <v>0.132</v>
      </c>
      <c r="T27" s="89">
        <f ca="1" t="shared" si="3"/>
        <v>0.132</v>
      </c>
      <c r="U27" s="89">
        <f ca="1" t="shared" si="3"/>
        <v>0.132</v>
      </c>
      <c r="V27" s="89">
        <f ca="1" t="shared" si="3"/>
        <v>0.132</v>
      </c>
      <c r="W27" s="89">
        <f ca="1" t="shared" si="4"/>
        <v>0.132</v>
      </c>
      <c r="X27" s="89">
        <f ca="1" t="shared" si="4"/>
        <v>0.132</v>
      </c>
      <c r="Y27" s="89">
        <f ca="1" t="shared" si="4"/>
        <v>0.132</v>
      </c>
      <c r="Z27" s="89">
        <f ca="1" t="shared" si="4"/>
        <v>0.132</v>
      </c>
      <c r="AA27" s="89">
        <f ca="1" t="shared" si="4"/>
        <v>0.132</v>
      </c>
      <c r="AB27" s="89">
        <f ca="1" t="shared" si="4"/>
        <v>0.132</v>
      </c>
      <c r="AC27" s="89">
        <f ca="1" t="shared" si="4"/>
        <v>0.132</v>
      </c>
      <c r="AD27" s="89">
        <f ca="1" t="shared" si="4"/>
        <v>0.132</v>
      </c>
      <c r="AE27" s="89">
        <f ca="1" t="shared" si="4"/>
        <v>0.132</v>
      </c>
      <c r="AF27" s="89">
        <f ca="1" t="shared" si="4"/>
        <v>0.132</v>
      </c>
      <c r="AG27" s="89">
        <f ca="1" t="shared" si="4"/>
        <v>0.132</v>
      </c>
      <c r="AH27" s="89">
        <f ca="1" t="shared" si="4"/>
        <v>0.132</v>
      </c>
      <c r="AI27" s="89">
        <f ca="1" t="shared" si="4"/>
        <v>0.132</v>
      </c>
      <c r="AJ27" s="89">
        <f ca="1" t="shared" si="4"/>
        <v>0.132</v>
      </c>
      <c r="AK27" s="89">
        <f ca="1" t="shared" si="4"/>
        <v>0.132</v>
      </c>
      <c r="AL27" s="89">
        <f ca="1" t="shared" si="4"/>
        <v>0.132</v>
      </c>
      <c r="AM27" s="89">
        <f ca="1" t="shared" si="5"/>
        <v>0.132</v>
      </c>
      <c r="AN27" s="89">
        <f ca="1" t="shared" si="5"/>
        <v>0.132</v>
      </c>
      <c r="AO27" s="89">
        <f ca="1" t="shared" si="5"/>
        <v>0.132</v>
      </c>
      <c r="AP27" s="89">
        <f ca="1" t="shared" si="5"/>
        <v>0.132</v>
      </c>
      <c r="AQ27" s="89">
        <f ca="1" t="shared" si="5"/>
        <v>0.132</v>
      </c>
      <c r="AR27" s="89">
        <f ca="1" t="shared" si="5"/>
        <v>0.132</v>
      </c>
      <c r="AS27" s="89">
        <f ca="1" t="shared" si="5"/>
        <v>0.132</v>
      </c>
      <c r="AT27" s="89">
        <f ca="1" t="shared" si="5"/>
        <v>0.132</v>
      </c>
      <c r="AU27" s="89">
        <f ca="1" t="shared" si="5"/>
        <v>0.132</v>
      </c>
      <c r="AV27" s="89">
        <f ca="1" t="shared" si="5"/>
        <v>0.132</v>
      </c>
      <c r="AW27" s="89">
        <f ca="1" t="shared" si="5"/>
        <v>0.132</v>
      </c>
      <c r="AX27" s="89">
        <f ca="1" t="shared" si="5"/>
        <v>0.132</v>
      </c>
      <c r="AY27" s="89">
        <f ca="1" t="shared" si="5"/>
        <v>0.132</v>
      </c>
      <c r="AZ27" s="89">
        <f ca="1" t="shared" si="5"/>
        <v>0.132</v>
      </c>
      <c r="BA27" s="89">
        <f ca="1" t="shared" si="5"/>
        <v>0.132</v>
      </c>
      <c r="BB27" s="89">
        <f ca="1" t="shared" si="5"/>
        <v>0.132</v>
      </c>
      <c r="BC27" s="89">
        <f ca="1" t="shared" si="6"/>
        <v>0.132</v>
      </c>
      <c r="BD27" s="89">
        <f ca="1" t="shared" si="6"/>
        <v>0</v>
      </c>
      <c r="BE27" s="89">
        <f ca="1" t="shared" si="6"/>
        <v>0</v>
      </c>
    </row>
    <row r="28" spans="1:57" ht="12.75">
      <c r="A28" s="84" t="str">
        <f>Risks!B14</f>
        <v>12</v>
      </c>
      <c r="B28" s="85" t="str">
        <f>Risks!C14</f>
        <v>Process regulatory action</v>
      </c>
      <c r="C28" s="86">
        <f>Risks!J14</f>
        <v>0</v>
      </c>
      <c r="E28" s="89">
        <f>IF(C28=0,"",Risks!H14*Risks!I14)</f>
      </c>
      <c r="F28" s="89">
        <f ca="1" t="shared" si="2"/>
      </c>
      <c r="G28" s="89">
        <f ca="1" t="shared" si="3"/>
      </c>
      <c r="H28" s="89">
        <f ca="1" t="shared" si="3"/>
      </c>
      <c r="I28" s="89">
        <f ca="1" t="shared" si="3"/>
      </c>
      <c r="J28" s="89">
        <f ca="1" t="shared" si="3"/>
      </c>
      <c r="K28" s="89">
        <f ca="1" t="shared" si="3"/>
      </c>
      <c r="L28" s="89">
        <f ca="1" t="shared" si="3"/>
      </c>
      <c r="M28" s="89">
        <f ca="1" t="shared" si="3"/>
      </c>
      <c r="N28" s="89">
        <f ca="1" t="shared" si="3"/>
      </c>
      <c r="O28" s="89">
        <f ca="1" t="shared" si="3"/>
      </c>
      <c r="P28" s="89">
        <f ca="1" t="shared" si="3"/>
      </c>
      <c r="Q28" s="89">
        <f ca="1" t="shared" si="3"/>
      </c>
      <c r="R28" s="89">
        <f ca="1" t="shared" si="3"/>
      </c>
      <c r="S28" s="89">
        <f ca="1" t="shared" si="3"/>
      </c>
      <c r="T28" s="89">
        <f ca="1" t="shared" si="3"/>
      </c>
      <c r="U28" s="89">
        <f ca="1" t="shared" si="3"/>
      </c>
      <c r="V28" s="89">
        <f ca="1" t="shared" si="3"/>
      </c>
      <c r="W28" s="89">
        <f ca="1" t="shared" si="4"/>
      </c>
      <c r="X28" s="89">
        <f ca="1" t="shared" si="4"/>
      </c>
      <c r="Y28" s="89">
        <f ca="1" t="shared" si="4"/>
      </c>
      <c r="Z28" s="89">
        <f ca="1" t="shared" si="4"/>
      </c>
      <c r="AA28" s="89">
        <f ca="1" t="shared" si="4"/>
      </c>
      <c r="AB28" s="89">
        <f ca="1" t="shared" si="4"/>
      </c>
      <c r="AC28" s="89">
        <f ca="1" t="shared" si="4"/>
      </c>
      <c r="AD28" s="89">
        <f ca="1" t="shared" si="4"/>
      </c>
      <c r="AE28" s="89">
        <f ca="1" t="shared" si="4"/>
      </c>
      <c r="AF28" s="89">
        <f ca="1" t="shared" si="4"/>
      </c>
      <c r="AG28" s="89">
        <f ca="1" t="shared" si="4"/>
      </c>
      <c r="AH28" s="89">
        <f ca="1" t="shared" si="4"/>
      </c>
      <c r="AI28" s="89">
        <f ca="1" t="shared" si="4"/>
      </c>
      <c r="AJ28" s="89">
        <f ca="1" t="shared" si="4"/>
      </c>
      <c r="AK28" s="89">
        <f ca="1" t="shared" si="4"/>
      </c>
      <c r="AL28" s="89">
        <f ca="1" t="shared" si="4"/>
      </c>
      <c r="AM28" s="89">
        <f ca="1" t="shared" si="5"/>
      </c>
      <c r="AN28" s="89">
        <f ca="1" t="shared" si="5"/>
      </c>
      <c r="AO28" s="89">
        <f ca="1" t="shared" si="5"/>
      </c>
      <c r="AP28" s="89">
        <f ca="1" t="shared" si="5"/>
      </c>
      <c r="AQ28" s="89">
        <f ca="1" t="shared" si="5"/>
      </c>
      <c r="AR28" s="89">
        <f ca="1" t="shared" si="5"/>
      </c>
      <c r="AS28" s="89">
        <f ca="1" t="shared" si="5"/>
      </c>
      <c r="AT28" s="89">
        <f ca="1" t="shared" si="5"/>
      </c>
      <c r="AU28" s="89">
        <f ca="1" t="shared" si="5"/>
      </c>
      <c r="AV28" s="89">
        <f ca="1" t="shared" si="5"/>
      </c>
      <c r="AW28" s="89">
        <f ca="1" t="shared" si="5"/>
      </c>
      <c r="AX28" s="89">
        <f ca="1" t="shared" si="5"/>
      </c>
      <c r="AY28" s="89">
        <f ca="1" t="shared" si="5"/>
      </c>
      <c r="AZ28" s="89">
        <f ca="1" t="shared" si="5"/>
      </c>
      <c r="BA28" s="89">
        <f ca="1" t="shared" si="5"/>
      </c>
      <c r="BB28" s="89">
        <f ca="1" t="shared" si="5"/>
      </c>
      <c r="BC28" s="89">
        <f ca="1" t="shared" si="6"/>
      </c>
      <c r="BD28" s="89">
        <f ca="1" t="shared" si="6"/>
      </c>
      <c r="BE28" s="89">
        <f ca="1" t="shared" si="6"/>
      </c>
    </row>
    <row r="29" spans="1:57" ht="12.75">
      <c r="A29" s="84" t="str">
        <f>Risks!B15</f>
        <v>13</v>
      </c>
      <c r="B29" s="85" t="str">
        <f>Risks!C15</f>
        <v>Waste Processing Capex</v>
      </c>
      <c r="C29" s="86">
        <f>Risks!J15</f>
        <v>0</v>
      </c>
      <c r="E29" s="89">
        <f>IF(C29=0,"",Risks!H15*Risks!I15)</f>
      </c>
      <c r="F29" s="89">
        <f ca="1" t="shared" si="2"/>
      </c>
      <c r="G29" s="89">
        <f ca="1" t="shared" si="3"/>
      </c>
      <c r="H29" s="89">
        <f ca="1" t="shared" si="3"/>
      </c>
      <c r="I29" s="89">
        <f ca="1" t="shared" si="3"/>
      </c>
      <c r="J29" s="89">
        <f ca="1" t="shared" si="3"/>
      </c>
      <c r="K29" s="89">
        <f ca="1" t="shared" si="3"/>
      </c>
      <c r="L29" s="89">
        <f ca="1" t="shared" si="3"/>
      </c>
      <c r="M29" s="89">
        <f ca="1" t="shared" si="3"/>
      </c>
      <c r="N29" s="89">
        <f ca="1" t="shared" si="3"/>
      </c>
      <c r="O29" s="89">
        <f ca="1" t="shared" si="3"/>
      </c>
      <c r="P29" s="89">
        <f ca="1" t="shared" si="3"/>
      </c>
      <c r="Q29" s="89">
        <f ca="1" t="shared" si="3"/>
      </c>
      <c r="R29" s="89">
        <f ca="1" t="shared" si="3"/>
      </c>
      <c r="S29" s="89">
        <f ca="1" t="shared" si="3"/>
      </c>
      <c r="T29" s="89">
        <f ca="1" t="shared" si="3"/>
      </c>
      <c r="U29" s="89">
        <f ca="1" t="shared" si="3"/>
      </c>
      <c r="V29" s="89">
        <f ca="1" t="shared" si="3"/>
      </c>
      <c r="W29" s="89">
        <f ca="1" t="shared" si="4"/>
      </c>
      <c r="X29" s="89">
        <f ca="1" t="shared" si="4"/>
      </c>
      <c r="Y29" s="89">
        <f ca="1" t="shared" si="4"/>
      </c>
      <c r="Z29" s="89">
        <f ca="1" t="shared" si="4"/>
      </c>
      <c r="AA29" s="89">
        <f ca="1" t="shared" si="4"/>
      </c>
      <c r="AB29" s="89">
        <f ca="1" t="shared" si="4"/>
      </c>
      <c r="AC29" s="89">
        <f ca="1" t="shared" si="4"/>
      </c>
      <c r="AD29" s="89">
        <f ca="1" t="shared" si="4"/>
      </c>
      <c r="AE29" s="89">
        <f ca="1" t="shared" si="4"/>
      </c>
      <c r="AF29" s="89">
        <f ca="1" t="shared" si="4"/>
      </c>
      <c r="AG29" s="89">
        <f ca="1" t="shared" si="4"/>
      </c>
      <c r="AH29" s="89">
        <f ca="1" t="shared" si="4"/>
      </c>
      <c r="AI29" s="89">
        <f ca="1" t="shared" si="4"/>
      </c>
      <c r="AJ29" s="89">
        <f ca="1" t="shared" si="4"/>
      </c>
      <c r="AK29" s="89">
        <f ca="1" t="shared" si="4"/>
      </c>
      <c r="AL29" s="89">
        <f ca="1" t="shared" si="4"/>
      </c>
      <c r="AM29" s="89">
        <f ca="1" t="shared" si="5"/>
      </c>
      <c r="AN29" s="89">
        <f ca="1" t="shared" si="5"/>
      </c>
      <c r="AO29" s="89">
        <f ca="1" t="shared" si="5"/>
      </c>
      <c r="AP29" s="89">
        <f ca="1" t="shared" si="5"/>
      </c>
      <c r="AQ29" s="89">
        <f ca="1" t="shared" si="5"/>
      </c>
      <c r="AR29" s="89">
        <f ca="1" t="shared" si="5"/>
      </c>
      <c r="AS29" s="89">
        <f ca="1" t="shared" si="5"/>
      </c>
      <c r="AT29" s="89">
        <f ca="1" t="shared" si="5"/>
      </c>
      <c r="AU29" s="89">
        <f ca="1" t="shared" si="5"/>
      </c>
      <c r="AV29" s="89">
        <f ca="1" t="shared" si="5"/>
      </c>
      <c r="AW29" s="89">
        <f ca="1" t="shared" si="5"/>
      </c>
      <c r="AX29" s="89">
        <f ca="1" t="shared" si="5"/>
      </c>
      <c r="AY29" s="89">
        <f ca="1" t="shared" si="5"/>
      </c>
      <c r="AZ29" s="89">
        <f ca="1" t="shared" si="5"/>
      </c>
      <c r="BA29" s="89">
        <f ca="1" t="shared" si="5"/>
      </c>
      <c r="BB29" s="89">
        <f ca="1" t="shared" si="5"/>
      </c>
      <c r="BC29" s="89">
        <f ca="1" t="shared" si="6"/>
      </c>
      <c r="BD29" s="89">
        <f ca="1" t="shared" si="6"/>
      </c>
      <c r="BE29" s="89">
        <f ca="1" t="shared" si="6"/>
      </c>
    </row>
    <row r="30" spans="1:57" ht="12.75">
      <c r="A30" s="84" t="str">
        <f>Risks!B16</f>
        <v>14</v>
      </c>
      <c r="B30" s="85" t="str">
        <f>Risks!C16</f>
        <v>Site construction cost and delays</v>
      </c>
      <c r="C30" s="86">
        <f>Risks!J16</f>
        <v>0</v>
      </c>
      <c r="E30" s="89">
        <f>IF(C30=0,"",Risks!H16*Risks!I16)</f>
      </c>
      <c r="F30" s="89">
        <f ca="1" t="shared" si="2"/>
      </c>
      <c r="G30" s="89">
        <f ca="1" t="shared" si="3"/>
      </c>
      <c r="H30" s="89">
        <f ca="1" t="shared" si="3"/>
      </c>
      <c r="I30" s="89">
        <f ca="1" t="shared" si="3"/>
      </c>
      <c r="J30" s="89">
        <f ca="1" t="shared" si="3"/>
      </c>
      <c r="K30" s="89">
        <f ca="1" t="shared" si="3"/>
      </c>
      <c r="L30" s="89">
        <f ca="1" t="shared" si="3"/>
      </c>
      <c r="M30" s="89">
        <f ca="1" t="shared" si="3"/>
      </c>
      <c r="N30" s="89">
        <f ca="1" t="shared" si="3"/>
      </c>
      <c r="O30" s="89">
        <f ca="1" t="shared" si="3"/>
      </c>
      <c r="P30" s="89">
        <f ca="1" t="shared" si="3"/>
      </c>
      <c r="Q30" s="89">
        <f ca="1" t="shared" si="3"/>
      </c>
      <c r="R30" s="89">
        <f ca="1" t="shared" si="3"/>
      </c>
      <c r="S30" s="89">
        <f ca="1" t="shared" si="3"/>
      </c>
      <c r="T30" s="89">
        <f ca="1" t="shared" si="3"/>
      </c>
      <c r="U30" s="89">
        <f ca="1" t="shared" si="3"/>
      </c>
      <c r="V30" s="89">
        <f ca="1" t="shared" si="3"/>
      </c>
      <c r="W30" s="89">
        <f ca="1" t="shared" si="4"/>
      </c>
      <c r="X30" s="89">
        <f ca="1" t="shared" si="4"/>
      </c>
      <c r="Y30" s="89">
        <f ca="1" t="shared" si="4"/>
      </c>
      <c r="Z30" s="89">
        <f ca="1" t="shared" si="4"/>
      </c>
      <c r="AA30" s="89">
        <f ca="1" t="shared" si="4"/>
      </c>
      <c r="AB30" s="89">
        <f ca="1" t="shared" si="4"/>
      </c>
      <c r="AC30" s="89">
        <f ca="1" t="shared" si="4"/>
      </c>
      <c r="AD30" s="89">
        <f ca="1" t="shared" si="4"/>
      </c>
      <c r="AE30" s="89">
        <f ca="1" t="shared" si="4"/>
      </c>
      <c r="AF30" s="89">
        <f ca="1" t="shared" si="4"/>
      </c>
      <c r="AG30" s="89">
        <f ca="1" t="shared" si="4"/>
      </c>
      <c r="AH30" s="89">
        <f ca="1" t="shared" si="4"/>
      </c>
      <c r="AI30" s="89">
        <f ca="1" t="shared" si="4"/>
      </c>
      <c r="AJ30" s="89">
        <f ca="1" t="shared" si="4"/>
      </c>
      <c r="AK30" s="89">
        <f ca="1" t="shared" si="4"/>
      </c>
      <c r="AL30" s="89">
        <f ca="1" t="shared" si="4"/>
      </c>
      <c r="AM30" s="89">
        <f ca="1" t="shared" si="5"/>
      </c>
      <c r="AN30" s="89">
        <f ca="1" t="shared" si="5"/>
      </c>
      <c r="AO30" s="89">
        <f ca="1" t="shared" si="5"/>
      </c>
      <c r="AP30" s="89">
        <f ca="1" t="shared" si="5"/>
      </c>
      <c r="AQ30" s="89">
        <f ca="1" t="shared" si="5"/>
      </c>
      <c r="AR30" s="89">
        <f ca="1" t="shared" si="5"/>
      </c>
      <c r="AS30" s="89">
        <f ca="1" t="shared" si="5"/>
      </c>
      <c r="AT30" s="89">
        <f ca="1" t="shared" si="5"/>
      </c>
      <c r="AU30" s="89">
        <f ca="1" t="shared" si="5"/>
      </c>
      <c r="AV30" s="89">
        <f ca="1" t="shared" si="5"/>
      </c>
      <c r="AW30" s="89">
        <f ca="1" t="shared" si="5"/>
      </c>
      <c r="AX30" s="89">
        <f ca="1" t="shared" si="5"/>
      </c>
      <c r="AY30" s="89">
        <f ca="1" t="shared" si="5"/>
      </c>
      <c r="AZ30" s="89">
        <f ca="1" t="shared" si="5"/>
      </c>
      <c r="BA30" s="89">
        <f ca="1" t="shared" si="5"/>
      </c>
      <c r="BB30" s="89">
        <f ca="1" t="shared" si="5"/>
      </c>
      <c r="BC30" s="89">
        <f ca="1" t="shared" si="6"/>
      </c>
      <c r="BD30" s="89">
        <f ca="1" t="shared" si="6"/>
      </c>
      <c r="BE30" s="89">
        <f ca="1" t="shared" si="6"/>
      </c>
    </row>
    <row r="31" spans="1:57" ht="12.75">
      <c r="A31" s="84" t="str">
        <f>Risks!B17</f>
        <v>15</v>
      </c>
      <c r="B31" s="85" t="str">
        <f>Risks!C17</f>
        <v>Incinerator cost and delays</v>
      </c>
      <c r="C31" s="86">
        <f>Risks!J17</f>
        <v>0</v>
      </c>
      <c r="E31" s="89">
        <f>IF(C31=0,"",Risks!H17*Risks!I17)</f>
      </c>
      <c r="F31" s="89">
        <f ca="1" t="shared" si="2"/>
      </c>
      <c r="G31" s="89">
        <f ca="1" t="shared" si="3"/>
      </c>
      <c r="H31" s="89">
        <f ca="1" t="shared" si="3"/>
      </c>
      <c r="I31" s="89">
        <f ca="1" t="shared" si="3"/>
      </c>
      <c r="J31" s="89">
        <f ca="1" t="shared" si="3"/>
      </c>
      <c r="K31" s="89">
        <f ca="1" t="shared" si="3"/>
      </c>
      <c r="L31" s="89">
        <f ca="1" t="shared" si="3"/>
      </c>
      <c r="M31" s="89">
        <f ca="1" t="shared" si="3"/>
      </c>
      <c r="N31" s="89">
        <f ca="1" t="shared" si="3"/>
      </c>
      <c r="O31" s="89">
        <f ca="1" t="shared" si="3"/>
      </c>
      <c r="P31" s="89">
        <f ca="1" t="shared" si="3"/>
      </c>
      <c r="Q31" s="89">
        <f ca="1" t="shared" si="3"/>
      </c>
      <c r="R31" s="89">
        <f ca="1" t="shared" si="3"/>
      </c>
      <c r="S31" s="89">
        <f ca="1" t="shared" si="3"/>
      </c>
      <c r="T31" s="89">
        <f ca="1" t="shared" si="3"/>
      </c>
      <c r="U31" s="89">
        <f ca="1" t="shared" si="3"/>
      </c>
      <c r="V31" s="89">
        <f ca="1" t="shared" si="3"/>
      </c>
      <c r="W31" s="89">
        <f ca="1" t="shared" si="4"/>
      </c>
      <c r="X31" s="89">
        <f ca="1" t="shared" si="4"/>
      </c>
      <c r="Y31" s="89">
        <f ca="1" t="shared" si="4"/>
      </c>
      <c r="Z31" s="89">
        <f ca="1" t="shared" si="4"/>
      </c>
      <c r="AA31" s="89">
        <f ca="1" t="shared" si="4"/>
      </c>
      <c r="AB31" s="89">
        <f ca="1" t="shared" si="4"/>
      </c>
      <c r="AC31" s="89">
        <f ca="1" t="shared" si="4"/>
      </c>
      <c r="AD31" s="89">
        <f ca="1" t="shared" si="4"/>
      </c>
      <c r="AE31" s="89">
        <f ca="1" t="shared" si="4"/>
      </c>
      <c r="AF31" s="89">
        <f ca="1" t="shared" si="4"/>
      </c>
      <c r="AG31" s="89">
        <f ca="1" t="shared" si="4"/>
      </c>
      <c r="AH31" s="89">
        <f ca="1" t="shared" si="4"/>
      </c>
      <c r="AI31" s="89">
        <f ca="1" t="shared" si="4"/>
      </c>
      <c r="AJ31" s="89">
        <f ca="1" t="shared" si="4"/>
      </c>
      <c r="AK31" s="89">
        <f ca="1" t="shared" si="4"/>
      </c>
      <c r="AL31" s="89">
        <f ca="1" t="shared" si="4"/>
      </c>
      <c r="AM31" s="89">
        <f ca="1" t="shared" si="5"/>
      </c>
      <c r="AN31" s="89">
        <f ca="1" t="shared" si="5"/>
      </c>
      <c r="AO31" s="89">
        <f ca="1" t="shared" si="5"/>
      </c>
      <c r="AP31" s="89">
        <f ca="1" t="shared" si="5"/>
      </c>
      <c r="AQ31" s="89">
        <f ca="1" t="shared" si="5"/>
      </c>
      <c r="AR31" s="89">
        <f ca="1" t="shared" si="5"/>
      </c>
      <c r="AS31" s="89">
        <f ca="1" t="shared" si="5"/>
      </c>
      <c r="AT31" s="89">
        <f ca="1" t="shared" si="5"/>
      </c>
      <c r="AU31" s="89">
        <f ca="1" t="shared" si="5"/>
      </c>
      <c r="AV31" s="89">
        <f ca="1" t="shared" si="5"/>
      </c>
      <c r="AW31" s="89">
        <f ca="1" t="shared" si="5"/>
      </c>
      <c r="AX31" s="89">
        <f ca="1" t="shared" si="5"/>
      </c>
      <c r="AY31" s="89">
        <f ca="1" t="shared" si="5"/>
      </c>
      <c r="AZ31" s="89">
        <f ca="1" t="shared" si="5"/>
      </c>
      <c r="BA31" s="89">
        <f ca="1" t="shared" si="5"/>
      </c>
      <c r="BB31" s="89">
        <f ca="1" t="shared" si="5"/>
      </c>
      <c r="BC31" s="89">
        <f ca="1" t="shared" si="6"/>
      </c>
      <c r="BD31" s="89">
        <f ca="1" t="shared" si="6"/>
      </c>
      <c r="BE31" s="89">
        <f ca="1" t="shared" si="6"/>
      </c>
    </row>
    <row r="32" spans="1:57" ht="12.75">
      <c r="A32" s="84" t="str">
        <f>Risks!B18</f>
        <v>16</v>
      </c>
      <c r="B32" s="85" t="str">
        <f>Risks!C18</f>
        <v>Residual Waste Operations</v>
      </c>
      <c r="C32" s="86">
        <f>Risks!J18</f>
        <v>0</v>
      </c>
      <c r="E32" s="89">
        <f>IF(C32=0,"",Risks!H18*Risks!I18)</f>
      </c>
      <c r="F32" s="89">
        <f ca="1" t="shared" si="2"/>
      </c>
      <c r="G32" s="89">
        <f ca="1" t="shared" si="3"/>
      </c>
      <c r="H32" s="89">
        <f ca="1" t="shared" si="3"/>
      </c>
      <c r="I32" s="89">
        <f ca="1" t="shared" si="3"/>
      </c>
      <c r="J32" s="89">
        <f ca="1" t="shared" si="3"/>
      </c>
      <c r="K32" s="89">
        <f ca="1" t="shared" si="3"/>
      </c>
      <c r="L32" s="89">
        <f ca="1" t="shared" si="3"/>
      </c>
      <c r="M32" s="89">
        <f ca="1" t="shared" si="3"/>
      </c>
      <c r="N32" s="89">
        <f ca="1" t="shared" si="3"/>
      </c>
      <c r="O32" s="89">
        <f ca="1" t="shared" si="3"/>
      </c>
      <c r="P32" s="89">
        <f ca="1" t="shared" si="3"/>
      </c>
      <c r="Q32" s="89">
        <f ca="1" t="shared" si="3"/>
      </c>
      <c r="R32" s="89">
        <f ca="1" t="shared" si="3"/>
      </c>
      <c r="S32" s="89">
        <f ca="1" t="shared" si="3"/>
      </c>
      <c r="T32" s="89">
        <f ca="1" t="shared" si="3"/>
      </c>
      <c r="U32" s="89">
        <f ca="1" t="shared" si="3"/>
      </c>
      <c r="V32" s="89">
        <f aca="true" ca="1" t="shared" si="7" ref="V32:AK47">IF($C32=0,"",$E32*OFFSET($E$3,$C32,V$15))</f>
      </c>
      <c r="W32" s="89">
        <f ca="1" t="shared" si="4"/>
      </c>
      <c r="X32" s="89">
        <f ca="1" t="shared" si="4"/>
      </c>
      <c r="Y32" s="89">
        <f ca="1" t="shared" si="4"/>
      </c>
      <c r="Z32" s="89">
        <f ca="1" t="shared" si="4"/>
      </c>
      <c r="AA32" s="89">
        <f ca="1" t="shared" si="4"/>
      </c>
      <c r="AB32" s="89">
        <f ca="1" t="shared" si="4"/>
      </c>
      <c r="AC32" s="89">
        <f ca="1" t="shared" si="4"/>
      </c>
      <c r="AD32" s="89">
        <f ca="1" t="shared" si="4"/>
      </c>
      <c r="AE32" s="89">
        <f ca="1" t="shared" si="4"/>
      </c>
      <c r="AF32" s="89">
        <f ca="1" t="shared" si="4"/>
      </c>
      <c r="AG32" s="89">
        <f ca="1" t="shared" si="4"/>
      </c>
      <c r="AH32" s="89">
        <f ca="1" t="shared" si="4"/>
      </c>
      <c r="AI32" s="89">
        <f ca="1" t="shared" si="4"/>
      </c>
      <c r="AJ32" s="89">
        <f ca="1" t="shared" si="4"/>
      </c>
      <c r="AK32" s="89">
        <f ca="1" t="shared" si="4"/>
      </c>
      <c r="AL32" s="89">
        <f aca="true" ca="1" t="shared" si="8" ref="AL32:BA47">IF($C32=0,"",$E32*OFFSET($E$3,$C32,AL$15))</f>
      </c>
      <c r="AM32" s="89">
        <f ca="1" t="shared" si="5"/>
      </c>
      <c r="AN32" s="89">
        <f ca="1" t="shared" si="5"/>
      </c>
      <c r="AO32" s="89">
        <f ca="1" t="shared" si="5"/>
      </c>
      <c r="AP32" s="89">
        <f ca="1" t="shared" si="5"/>
      </c>
      <c r="AQ32" s="89">
        <f ca="1" t="shared" si="5"/>
      </c>
      <c r="AR32" s="89">
        <f ca="1" t="shared" si="5"/>
      </c>
      <c r="AS32" s="89">
        <f ca="1" t="shared" si="5"/>
      </c>
      <c r="AT32" s="89">
        <f ca="1" t="shared" si="5"/>
      </c>
      <c r="AU32" s="89">
        <f ca="1" t="shared" si="5"/>
      </c>
      <c r="AV32" s="89">
        <f ca="1" t="shared" si="5"/>
      </c>
      <c r="AW32" s="89">
        <f ca="1" t="shared" si="5"/>
      </c>
      <c r="AX32" s="89">
        <f ca="1" t="shared" si="5"/>
      </c>
      <c r="AY32" s="89">
        <f ca="1" t="shared" si="5"/>
      </c>
      <c r="AZ32" s="89">
        <f ca="1" t="shared" si="5"/>
      </c>
      <c r="BA32" s="89">
        <f ca="1" t="shared" si="5"/>
      </c>
      <c r="BB32" s="89">
        <f aca="true" ca="1" t="shared" si="9" ref="BB32:BE51">IF($C32=0,"",$E32*OFFSET($E$3,$C32,BB$15))</f>
      </c>
      <c r="BC32" s="89">
        <f ca="1" t="shared" si="6"/>
      </c>
      <c r="BD32" s="89">
        <f ca="1" t="shared" si="6"/>
      </c>
      <c r="BE32" s="89">
        <f ca="1" t="shared" si="6"/>
      </c>
    </row>
    <row r="33" spans="1:57" ht="12.75">
      <c r="A33" s="84" t="str">
        <f>Risks!B19</f>
        <v>17</v>
      </c>
      <c r="B33" s="85" t="str">
        <f>Risks!C19</f>
        <v>Landfill operating cost</v>
      </c>
      <c r="C33" s="86">
        <f>Risks!J19</f>
        <v>0</v>
      </c>
      <c r="E33" s="89">
        <f>IF(C33=0,"",Risks!H19*Risks!I19)</f>
      </c>
      <c r="F33" s="89">
        <f ca="1" t="shared" si="2"/>
      </c>
      <c r="G33" s="89">
        <f aca="true" ca="1" t="shared" si="10" ref="G33:U33">IF($C33=0,"",$E33*OFFSET($E$3,$C33,G$15))</f>
      </c>
      <c r="H33" s="89">
        <f ca="1" t="shared" si="10"/>
      </c>
      <c r="I33" s="89">
        <f ca="1" t="shared" si="10"/>
      </c>
      <c r="J33" s="89">
        <f ca="1" t="shared" si="10"/>
      </c>
      <c r="K33" s="89">
        <f ca="1" t="shared" si="10"/>
      </c>
      <c r="L33" s="89">
        <f ca="1" t="shared" si="10"/>
      </c>
      <c r="M33" s="89">
        <f ca="1" t="shared" si="10"/>
      </c>
      <c r="N33" s="89">
        <f ca="1" t="shared" si="10"/>
      </c>
      <c r="O33" s="89">
        <f ca="1" t="shared" si="10"/>
      </c>
      <c r="P33" s="89">
        <f ca="1" t="shared" si="10"/>
      </c>
      <c r="Q33" s="89">
        <f ca="1" t="shared" si="10"/>
      </c>
      <c r="R33" s="89">
        <f ca="1" t="shared" si="10"/>
      </c>
      <c r="S33" s="89">
        <f ca="1" t="shared" si="10"/>
      </c>
      <c r="T33" s="89">
        <f ca="1" t="shared" si="10"/>
      </c>
      <c r="U33" s="89">
        <f ca="1" t="shared" si="10"/>
      </c>
      <c r="V33" s="89">
        <f ca="1" t="shared" si="7"/>
      </c>
      <c r="W33" s="89">
        <f ca="1" t="shared" si="7"/>
      </c>
      <c r="X33" s="89">
        <f ca="1" t="shared" si="7"/>
      </c>
      <c r="Y33" s="89">
        <f ca="1" t="shared" si="7"/>
      </c>
      <c r="Z33" s="89">
        <f ca="1" t="shared" si="7"/>
      </c>
      <c r="AA33" s="89">
        <f ca="1" t="shared" si="7"/>
      </c>
      <c r="AB33" s="89">
        <f ca="1" t="shared" si="7"/>
      </c>
      <c r="AC33" s="89">
        <f ca="1" t="shared" si="7"/>
      </c>
      <c r="AD33" s="89">
        <f ca="1" t="shared" si="7"/>
      </c>
      <c r="AE33" s="89">
        <f ca="1" t="shared" si="7"/>
      </c>
      <c r="AF33" s="89">
        <f ca="1" t="shared" si="7"/>
      </c>
      <c r="AG33" s="89">
        <f ca="1" t="shared" si="7"/>
      </c>
      <c r="AH33" s="89">
        <f ca="1" t="shared" si="7"/>
      </c>
      <c r="AI33" s="89">
        <f ca="1" t="shared" si="7"/>
      </c>
      <c r="AJ33" s="89">
        <f ca="1" t="shared" si="7"/>
      </c>
      <c r="AK33" s="89">
        <f ca="1" t="shared" si="7"/>
      </c>
      <c r="AL33" s="89">
        <f ca="1" t="shared" si="8"/>
      </c>
      <c r="AM33" s="89">
        <f ca="1" t="shared" si="8"/>
      </c>
      <c r="AN33" s="89">
        <f ca="1" t="shared" si="8"/>
      </c>
      <c r="AO33" s="89">
        <f ca="1" t="shared" si="8"/>
      </c>
      <c r="AP33" s="89">
        <f ca="1" t="shared" si="8"/>
      </c>
      <c r="AQ33" s="89">
        <f ca="1" t="shared" si="8"/>
      </c>
      <c r="AR33" s="89">
        <f ca="1" t="shared" si="8"/>
      </c>
      <c r="AS33" s="89">
        <f ca="1" t="shared" si="8"/>
      </c>
      <c r="AT33" s="89">
        <f ca="1" t="shared" si="8"/>
      </c>
      <c r="AU33" s="89">
        <f ca="1" t="shared" si="8"/>
      </c>
      <c r="AV33" s="89">
        <f ca="1" t="shared" si="8"/>
      </c>
      <c r="AW33" s="89">
        <f ca="1" t="shared" si="8"/>
      </c>
      <c r="AX33" s="89">
        <f ca="1" t="shared" si="8"/>
      </c>
      <c r="AY33" s="89">
        <f ca="1" t="shared" si="8"/>
      </c>
      <c r="AZ33" s="89">
        <f ca="1" t="shared" si="8"/>
      </c>
      <c r="BA33" s="89">
        <f ca="1" t="shared" si="8"/>
      </c>
      <c r="BB33" s="89">
        <f ca="1" t="shared" si="9"/>
      </c>
      <c r="BC33" s="89">
        <f ca="1" t="shared" si="6"/>
      </c>
      <c r="BD33" s="89">
        <f ca="1" t="shared" si="6"/>
      </c>
      <c r="BE33" s="89">
        <f ca="1" t="shared" si="6"/>
      </c>
    </row>
    <row r="34" spans="1:57" ht="12.75">
      <c r="A34" s="84" t="str">
        <f>Risks!B20</f>
        <v>18</v>
      </c>
      <c r="B34" s="85" t="str">
        <f>Risks!C20</f>
        <v>Landfill regulatory action</v>
      </c>
      <c r="C34" s="86">
        <f>Risks!J20</f>
        <v>0</v>
      </c>
      <c r="E34" s="89">
        <f>IF(C34=0,"",Risks!H20*Risks!I20)</f>
      </c>
      <c r="F34" s="89">
        <f aca="true" ca="1" t="shared" si="11" ref="F34:U49">IF($C34=0,"",$E34*OFFSET($E$3,$C34,F$15))</f>
      </c>
      <c r="G34" s="89">
        <f ca="1" t="shared" si="11"/>
      </c>
      <c r="H34" s="89">
        <f ca="1" t="shared" si="11"/>
      </c>
      <c r="I34" s="89">
        <f ca="1" t="shared" si="11"/>
      </c>
      <c r="J34" s="89">
        <f ca="1" t="shared" si="11"/>
      </c>
      <c r="K34" s="89">
        <f ca="1" t="shared" si="11"/>
      </c>
      <c r="L34" s="89">
        <f ca="1" t="shared" si="11"/>
      </c>
      <c r="M34" s="89">
        <f ca="1" t="shared" si="11"/>
      </c>
      <c r="N34" s="89">
        <f ca="1" t="shared" si="11"/>
      </c>
      <c r="O34" s="89">
        <f ca="1" t="shared" si="11"/>
      </c>
      <c r="P34" s="89">
        <f ca="1" t="shared" si="11"/>
      </c>
      <c r="Q34" s="89">
        <f ca="1" t="shared" si="11"/>
      </c>
      <c r="R34" s="89">
        <f ca="1" t="shared" si="11"/>
      </c>
      <c r="S34" s="89">
        <f ca="1" t="shared" si="11"/>
      </c>
      <c r="T34" s="89">
        <f ca="1" t="shared" si="11"/>
      </c>
      <c r="U34" s="89">
        <f ca="1" t="shared" si="11"/>
      </c>
      <c r="V34" s="89">
        <f ca="1" t="shared" si="7"/>
      </c>
      <c r="W34" s="89">
        <f ca="1" t="shared" si="7"/>
      </c>
      <c r="X34" s="89">
        <f ca="1" t="shared" si="7"/>
      </c>
      <c r="Y34" s="89">
        <f ca="1" t="shared" si="7"/>
      </c>
      <c r="Z34" s="89">
        <f ca="1" t="shared" si="7"/>
      </c>
      <c r="AA34" s="89">
        <f ca="1" t="shared" si="7"/>
      </c>
      <c r="AB34" s="89">
        <f ca="1" t="shared" si="7"/>
      </c>
      <c r="AC34" s="89">
        <f ca="1" t="shared" si="7"/>
      </c>
      <c r="AD34" s="89">
        <f ca="1" t="shared" si="7"/>
      </c>
      <c r="AE34" s="89">
        <f ca="1" t="shared" si="7"/>
      </c>
      <c r="AF34" s="89">
        <f ca="1" t="shared" si="7"/>
      </c>
      <c r="AG34" s="89">
        <f ca="1" t="shared" si="7"/>
      </c>
      <c r="AH34" s="89">
        <f ca="1" t="shared" si="7"/>
      </c>
      <c r="AI34" s="89">
        <f ca="1" t="shared" si="7"/>
      </c>
      <c r="AJ34" s="89">
        <f ca="1" t="shared" si="7"/>
      </c>
      <c r="AK34" s="89">
        <f ca="1" t="shared" si="7"/>
      </c>
      <c r="AL34" s="89">
        <f ca="1" t="shared" si="8"/>
      </c>
      <c r="AM34" s="89">
        <f ca="1" t="shared" si="8"/>
      </c>
      <c r="AN34" s="89">
        <f ca="1" t="shared" si="8"/>
      </c>
      <c r="AO34" s="89">
        <f ca="1" t="shared" si="8"/>
      </c>
      <c r="AP34" s="89">
        <f ca="1" t="shared" si="8"/>
      </c>
      <c r="AQ34" s="89">
        <f ca="1" t="shared" si="8"/>
      </c>
      <c r="AR34" s="89">
        <f ca="1" t="shared" si="8"/>
      </c>
      <c r="AS34" s="89">
        <f ca="1" t="shared" si="8"/>
      </c>
      <c r="AT34" s="89">
        <f ca="1" t="shared" si="8"/>
      </c>
      <c r="AU34" s="89">
        <f ca="1" t="shared" si="8"/>
      </c>
      <c r="AV34" s="89">
        <f ca="1" t="shared" si="8"/>
      </c>
      <c r="AW34" s="89">
        <f ca="1" t="shared" si="8"/>
      </c>
      <c r="AX34" s="89">
        <f ca="1" t="shared" si="8"/>
      </c>
      <c r="AY34" s="89">
        <f ca="1" t="shared" si="8"/>
      </c>
      <c r="AZ34" s="89">
        <f ca="1" t="shared" si="8"/>
      </c>
      <c r="BA34" s="89">
        <f ca="1" t="shared" si="8"/>
      </c>
      <c r="BB34" s="89">
        <f ca="1" t="shared" si="9"/>
      </c>
      <c r="BC34" s="89">
        <f ca="1" t="shared" si="6"/>
      </c>
      <c r="BD34" s="89">
        <f ca="1" t="shared" si="6"/>
      </c>
      <c r="BE34" s="89">
        <f ca="1" t="shared" si="6"/>
      </c>
    </row>
    <row r="35" spans="1:57" ht="12.75">
      <c r="A35" s="84" t="str">
        <f>Risks!B21</f>
        <v>19</v>
      </c>
      <c r="B35" s="85" t="str">
        <f>Risks!C21</f>
        <v>Landfill targets</v>
      </c>
      <c r="C35" s="86">
        <f>Risks!J21</f>
        <v>6</v>
      </c>
      <c r="E35" s="89">
        <f>IF(C35=0,"",Risks!H21*Risks!I21)</f>
        <v>12.011999999999999</v>
      </c>
      <c r="F35" s="89">
        <f ca="1" t="shared" si="11"/>
        <v>0.026399999999999996</v>
      </c>
      <c r="G35" s="89">
        <f ca="1" t="shared" si="11"/>
        <v>0.05279999999999999</v>
      </c>
      <c r="H35" s="89">
        <f ca="1" t="shared" si="11"/>
        <v>0.07919999999999999</v>
      </c>
      <c r="I35" s="89">
        <f ca="1" t="shared" si="11"/>
        <v>0.10559999999999999</v>
      </c>
      <c r="J35" s="89">
        <f ca="1" t="shared" si="11"/>
        <v>0.132</v>
      </c>
      <c r="K35" s="89">
        <f ca="1" t="shared" si="11"/>
        <v>0.15839999999999999</v>
      </c>
      <c r="L35" s="89">
        <f ca="1" t="shared" si="11"/>
        <v>0.18479999999999996</v>
      </c>
      <c r="M35" s="89">
        <f ca="1" t="shared" si="11"/>
        <v>0.21119999999999997</v>
      </c>
      <c r="N35" s="89">
        <f ca="1" t="shared" si="11"/>
        <v>0.23759999999999995</v>
      </c>
      <c r="O35" s="89">
        <f ca="1" t="shared" si="11"/>
        <v>0.264</v>
      </c>
      <c r="P35" s="89">
        <f ca="1" t="shared" si="11"/>
        <v>0.264</v>
      </c>
      <c r="Q35" s="89">
        <f ca="1" t="shared" si="11"/>
        <v>0.264</v>
      </c>
      <c r="R35" s="89">
        <f ca="1" t="shared" si="11"/>
        <v>0.264</v>
      </c>
      <c r="S35" s="89">
        <f ca="1" t="shared" si="11"/>
        <v>0.264</v>
      </c>
      <c r="T35" s="89">
        <f ca="1" t="shared" si="11"/>
        <v>0.264</v>
      </c>
      <c r="U35" s="89">
        <f ca="1" t="shared" si="11"/>
        <v>0.264</v>
      </c>
      <c r="V35" s="89">
        <f ca="1" t="shared" si="7"/>
        <v>0.264</v>
      </c>
      <c r="W35" s="89">
        <f ca="1" t="shared" si="7"/>
        <v>0.264</v>
      </c>
      <c r="X35" s="89">
        <f ca="1" t="shared" si="7"/>
        <v>0.264</v>
      </c>
      <c r="Y35" s="89">
        <f ca="1" t="shared" si="7"/>
        <v>0.264</v>
      </c>
      <c r="Z35" s="89">
        <f ca="1" t="shared" si="7"/>
        <v>0.264</v>
      </c>
      <c r="AA35" s="89">
        <f ca="1" t="shared" si="7"/>
        <v>0.264</v>
      </c>
      <c r="AB35" s="89">
        <f ca="1" t="shared" si="7"/>
        <v>0.264</v>
      </c>
      <c r="AC35" s="89">
        <f ca="1" t="shared" si="7"/>
        <v>0.264</v>
      </c>
      <c r="AD35" s="89">
        <f ca="1" t="shared" si="7"/>
        <v>0.264</v>
      </c>
      <c r="AE35" s="89">
        <f ca="1" t="shared" si="7"/>
        <v>0.264</v>
      </c>
      <c r="AF35" s="89">
        <f ca="1" t="shared" si="7"/>
        <v>0.264</v>
      </c>
      <c r="AG35" s="89">
        <f ca="1" t="shared" si="7"/>
        <v>0.264</v>
      </c>
      <c r="AH35" s="89">
        <f ca="1" t="shared" si="7"/>
        <v>0.264</v>
      </c>
      <c r="AI35" s="89">
        <f ca="1" t="shared" si="7"/>
        <v>0.264</v>
      </c>
      <c r="AJ35" s="89">
        <f ca="1" t="shared" si="7"/>
        <v>0.264</v>
      </c>
      <c r="AK35" s="89">
        <f ca="1" t="shared" si="7"/>
        <v>0.264</v>
      </c>
      <c r="AL35" s="89">
        <f ca="1" t="shared" si="8"/>
        <v>0.264</v>
      </c>
      <c r="AM35" s="89">
        <f ca="1" t="shared" si="8"/>
        <v>0.264</v>
      </c>
      <c r="AN35" s="89">
        <f ca="1" t="shared" si="8"/>
        <v>0.264</v>
      </c>
      <c r="AO35" s="89">
        <f ca="1" t="shared" si="8"/>
        <v>0.264</v>
      </c>
      <c r="AP35" s="89">
        <f ca="1" t="shared" si="8"/>
        <v>0.264</v>
      </c>
      <c r="AQ35" s="89">
        <f ca="1" t="shared" si="8"/>
        <v>0.264</v>
      </c>
      <c r="AR35" s="89">
        <f ca="1" t="shared" si="8"/>
        <v>0.264</v>
      </c>
      <c r="AS35" s="89">
        <f ca="1" t="shared" si="8"/>
        <v>0.264</v>
      </c>
      <c r="AT35" s="89">
        <f ca="1" t="shared" si="8"/>
        <v>0.264</v>
      </c>
      <c r="AU35" s="89">
        <f ca="1" t="shared" si="8"/>
        <v>0.264</v>
      </c>
      <c r="AV35" s="89">
        <f ca="1" t="shared" si="8"/>
        <v>0.264</v>
      </c>
      <c r="AW35" s="89">
        <f ca="1" t="shared" si="8"/>
        <v>0.264</v>
      </c>
      <c r="AX35" s="89">
        <f ca="1" t="shared" si="8"/>
        <v>0.264</v>
      </c>
      <c r="AY35" s="89">
        <f ca="1" t="shared" si="8"/>
        <v>0.264</v>
      </c>
      <c r="AZ35" s="89">
        <f ca="1" t="shared" si="8"/>
        <v>0.264</v>
      </c>
      <c r="BA35" s="89">
        <f ca="1" t="shared" si="8"/>
        <v>0.264</v>
      </c>
      <c r="BB35" s="89">
        <f ca="1" t="shared" si="9"/>
        <v>0.264</v>
      </c>
      <c r="BC35" s="89">
        <f ca="1" t="shared" si="6"/>
        <v>0.264</v>
      </c>
      <c r="BD35" s="89">
        <f ca="1" t="shared" si="6"/>
        <v>0</v>
      </c>
      <c r="BE35" s="89">
        <f ca="1" t="shared" si="6"/>
        <v>0</v>
      </c>
    </row>
    <row r="36" spans="1:57" ht="12.75">
      <c r="A36" s="84" t="str">
        <f>Risks!B22</f>
        <v>20</v>
      </c>
      <c r="B36" s="85" t="str">
        <f>Risks!C22</f>
        <v>Landfill tax</v>
      </c>
      <c r="C36" s="86">
        <f>Risks!J22</f>
        <v>0</v>
      </c>
      <c r="E36" s="89">
        <f>IF(C36=0,"",Risks!H22*Risks!I22)</f>
      </c>
      <c r="F36" s="89">
        <f ca="1" t="shared" si="11"/>
      </c>
      <c r="G36" s="89">
        <f ca="1" t="shared" si="11"/>
      </c>
      <c r="H36" s="89">
        <f ca="1" t="shared" si="11"/>
      </c>
      <c r="I36" s="89">
        <f ca="1" t="shared" si="11"/>
      </c>
      <c r="J36" s="89">
        <f ca="1" t="shared" si="11"/>
      </c>
      <c r="K36" s="89">
        <f ca="1" t="shared" si="11"/>
      </c>
      <c r="L36" s="89">
        <f ca="1" t="shared" si="11"/>
      </c>
      <c r="M36" s="89">
        <f ca="1" t="shared" si="11"/>
      </c>
      <c r="N36" s="89">
        <f ca="1" t="shared" si="11"/>
      </c>
      <c r="O36" s="89">
        <f ca="1" t="shared" si="11"/>
      </c>
      <c r="P36" s="89">
        <f ca="1" t="shared" si="11"/>
      </c>
      <c r="Q36" s="89">
        <f ca="1" t="shared" si="11"/>
      </c>
      <c r="R36" s="89">
        <f ca="1" t="shared" si="11"/>
      </c>
      <c r="S36" s="89">
        <f ca="1" t="shared" si="11"/>
      </c>
      <c r="T36" s="89">
        <f ca="1" t="shared" si="11"/>
      </c>
      <c r="U36" s="89">
        <f ca="1" t="shared" si="11"/>
      </c>
      <c r="V36" s="89">
        <f ca="1" t="shared" si="7"/>
      </c>
      <c r="W36" s="89">
        <f ca="1" t="shared" si="7"/>
      </c>
      <c r="X36" s="89">
        <f ca="1" t="shared" si="7"/>
      </c>
      <c r="Y36" s="89">
        <f ca="1" t="shared" si="7"/>
      </c>
      <c r="Z36" s="89">
        <f ca="1" t="shared" si="7"/>
      </c>
      <c r="AA36" s="89">
        <f ca="1" t="shared" si="7"/>
      </c>
      <c r="AB36" s="89">
        <f ca="1" t="shared" si="7"/>
      </c>
      <c r="AC36" s="89">
        <f ca="1" t="shared" si="7"/>
      </c>
      <c r="AD36" s="89">
        <f ca="1" t="shared" si="7"/>
      </c>
      <c r="AE36" s="89">
        <f ca="1" t="shared" si="7"/>
      </c>
      <c r="AF36" s="89">
        <f ca="1" t="shared" si="7"/>
      </c>
      <c r="AG36" s="89">
        <f ca="1" t="shared" si="7"/>
      </c>
      <c r="AH36" s="89">
        <f ca="1" t="shared" si="7"/>
      </c>
      <c r="AI36" s="89">
        <f ca="1" t="shared" si="7"/>
      </c>
      <c r="AJ36" s="89">
        <f ca="1" t="shared" si="7"/>
      </c>
      <c r="AK36" s="89">
        <f ca="1" t="shared" si="7"/>
      </c>
      <c r="AL36" s="89">
        <f ca="1" t="shared" si="8"/>
      </c>
      <c r="AM36" s="89">
        <f ca="1" t="shared" si="8"/>
      </c>
      <c r="AN36" s="89">
        <f ca="1" t="shared" si="8"/>
      </c>
      <c r="AO36" s="89">
        <f ca="1" t="shared" si="8"/>
      </c>
      <c r="AP36" s="89">
        <f ca="1" t="shared" si="8"/>
      </c>
      <c r="AQ36" s="89">
        <f ca="1" t="shared" si="8"/>
      </c>
      <c r="AR36" s="89">
        <f ca="1" t="shared" si="8"/>
      </c>
      <c r="AS36" s="89">
        <f ca="1" t="shared" si="8"/>
      </c>
      <c r="AT36" s="89">
        <f ca="1" t="shared" si="8"/>
      </c>
      <c r="AU36" s="89">
        <f ca="1" t="shared" si="8"/>
      </c>
      <c r="AV36" s="89">
        <f ca="1" t="shared" si="8"/>
      </c>
      <c r="AW36" s="89">
        <f ca="1" t="shared" si="8"/>
      </c>
      <c r="AX36" s="89">
        <f ca="1" t="shared" si="8"/>
      </c>
      <c r="AY36" s="89">
        <f ca="1" t="shared" si="8"/>
      </c>
      <c r="AZ36" s="89">
        <f ca="1" t="shared" si="8"/>
      </c>
      <c r="BA36" s="89">
        <f ca="1" t="shared" si="8"/>
      </c>
      <c r="BB36" s="89">
        <f ca="1" t="shared" si="9"/>
      </c>
      <c r="BC36" s="89">
        <f ca="1" t="shared" si="6"/>
      </c>
      <c r="BD36" s="89">
        <f ca="1" t="shared" si="6"/>
      </c>
      <c r="BE36" s="89">
        <f ca="1" t="shared" si="6"/>
      </c>
    </row>
    <row r="37" spans="1:57" ht="12.75">
      <c r="A37" s="84" t="str">
        <f>Risks!B23</f>
        <v>21</v>
      </c>
      <c r="B37" s="85" t="str">
        <f>Risks!C23</f>
        <v>Transition</v>
      </c>
      <c r="C37" s="86">
        <f>Risks!J23</f>
        <v>0</v>
      </c>
      <c r="E37" s="89">
        <f>IF(C37=0,"",Risks!H23*Risks!I23)</f>
      </c>
      <c r="F37" s="89">
        <f ca="1" t="shared" si="11"/>
      </c>
      <c r="G37" s="89">
        <f ca="1" t="shared" si="11"/>
      </c>
      <c r="H37" s="89">
        <f ca="1" t="shared" si="11"/>
      </c>
      <c r="I37" s="89">
        <f ca="1" t="shared" si="11"/>
      </c>
      <c r="J37" s="89">
        <f ca="1" t="shared" si="11"/>
      </c>
      <c r="K37" s="89">
        <f ca="1" t="shared" si="11"/>
      </c>
      <c r="L37" s="89">
        <f ca="1" t="shared" si="11"/>
      </c>
      <c r="M37" s="89">
        <f ca="1" t="shared" si="11"/>
      </c>
      <c r="N37" s="89">
        <f ca="1" t="shared" si="11"/>
      </c>
      <c r="O37" s="89">
        <f ca="1" t="shared" si="11"/>
      </c>
      <c r="P37" s="89">
        <f ca="1" t="shared" si="11"/>
      </c>
      <c r="Q37" s="89">
        <f ca="1" t="shared" si="11"/>
      </c>
      <c r="R37" s="89">
        <f ca="1" t="shared" si="11"/>
      </c>
      <c r="S37" s="89">
        <f ca="1" t="shared" si="11"/>
      </c>
      <c r="T37" s="89">
        <f ca="1" t="shared" si="11"/>
      </c>
      <c r="U37" s="89">
        <f ca="1" t="shared" si="11"/>
      </c>
      <c r="V37" s="89">
        <f ca="1" t="shared" si="7"/>
      </c>
      <c r="W37" s="89">
        <f ca="1" t="shared" si="7"/>
      </c>
      <c r="X37" s="89">
        <f ca="1" t="shared" si="7"/>
      </c>
      <c r="Y37" s="89">
        <f ca="1" t="shared" si="7"/>
      </c>
      <c r="Z37" s="89">
        <f ca="1" t="shared" si="7"/>
      </c>
      <c r="AA37" s="89">
        <f ca="1" t="shared" si="7"/>
      </c>
      <c r="AB37" s="89">
        <f ca="1" t="shared" si="7"/>
      </c>
      <c r="AC37" s="89">
        <f ca="1" t="shared" si="7"/>
      </c>
      <c r="AD37" s="89">
        <f ca="1" t="shared" si="7"/>
      </c>
      <c r="AE37" s="89">
        <f ca="1" t="shared" si="7"/>
      </c>
      <c r="AF37" s="89">
        <f ca="1" t="shared" si="7"/>
      </c>
      <c r="AG37" s="89">
        <f ca="1" t="shared" si="7"/>
      </c>
      <c r="AH37" s="89">
        <f ca="1" t="shared" si="7"/>
      </c>
      <c r="AI37" s="89">
        <f ca="1" t="shared" si="7"/>
      </c>
      <c r="AJ37" s="89">
        <f ca="1" t="shared" si="7"/>
      </c>
      <c r="AK37" s="89">
        <f ca="1" t="shared" si="7"/>
      </c>
      <c r="AL37" s="89">
        <f ca="1" t="shared" si="8"/>
      </c>
      <c r="AM37" s="89">
        <f ca="1" t="shared" si="8"/>
      </c>
      <c r="AN37" s="89">
        <f ca="1" t="shared" si="8"/>
      </c>
      <c r="AO37" s="89">
        <f ca="1" t="shared" si="8"/>
      </c>
      <c r="AP37" s="89">
        <f ca="1" t="shared" si="8"/>
      </c>
      <c r="AQ37" s="89">
        <f ca="1" t="shared" si="8"/>
      </c>
      <c r="AR37" s="89">
        <f ca="1" t="shared" si="8"/>
      </c>
      <c r="AS37" s="89">
        <f ca="1" t="shared" si="8"/>
      </c>
      <c r="AT37" s="89">
        <f ca="1" t="shared" si="8"/>
      </c>
      <c r="AU37" s="89">
        <f ca="1" t="shared" si="8"/>
      </c>
      <c r="AV37" s="89">
        <f ca="1" t="shared" si="8"/>
      </c>
      <c r="AW37" s="89">
        <f ca="1" t="shared" si="8"/>
      </c>
      <c r="AX37" s="89">
        <f ca="1" t="shared" si="8"/>
      </c>
      <c r="AY37" s="89">
        <f ca="1" t="shared" si="8"/>
      </c>
      <c r="AZ37" s="89">
        <f ca="1" t="shared" si="8"/>
      </c>
      <c r="BA37" s="89">
        <f ca="1" t="shared" si="8"/>
      </c>
      <c r="BB37" s="89">
        <f ca="1" t="shared" si="9"/>
      </c>
      <c r="BC37" s="89">
        <f ca="1" t="shared" si="9"/>
      </c>
      <c r="BD37" s="89">
        <f ca="1" t="shared" si="9"/>
      </c>
      <c r="BE37" s="89">
        <f ca="1" t="shared" si="9"/>
      </c>
    </row>
    <row r="38" spans="1:57" ht="12.75">
      <c r="A38" s="84" t="str">
        <f>Risks!B24</f>
        <v>22</v>
      </c>
      <c r="B38" s="85" t="str">
        <f>Risks!C24</f>
        <v>Plant defects</v>
      </c>
      <c r="C38" s="86">
        <f>Risks!J24</f>
        <v>0</v>
      </c>
      <c r="E38" s="89">
        <f>IF(C38=0,"",Risks!H24*Risks!I24)</f>
      </c>
      <c r="F38" s="89">
        <f ca="1" t="shared" si="11"/>
      </c>
      <c r="G38" s="89">
        <f ca="1" t="shared" si="11"/>
      </c>
      <c r="H38" s="89">
        <f ca="1" t="shared" si="11"/>
      </c>
      <c r="I38" s="89">
        <f ca="1" t="shared" si="11"/>
      </c>
      <c r="J38" s="89">
        <f ca="1" t="shared" si="11"/>
      </c>
      <c r="K38" s="89">
        <f ca="1" t="shared" si="11"/>
      </c>
      <c r="L38" s="89">
        <f ca="1" t="shared" si="11"/>
      </c>
      <c r="M38" s="89">
        <f ca="1" t="shared" si="11"/>
      </c>
      <c r="N38" s="89">
        <f ca="1" t="shared" si="11"/>
      </c>
      <c r="O38" s="89">
        <f ca="1" t="shared" si="11"/>
      </c>
      <c r="P38" s="89">
        <f ca="1" t="shared" si="11"/>
      </c>
      <c r="Q38" s="89">
        <f ca="1" t="shared" si="11"/>
      </c>
      <c r="R38" s="89">
        <f ca="1" t="shared" si="11"/>
      </c>
      <c r="S38" s="89">
        <f ca="1" t="shared" si="11"/>
      </c>
      <c r="T38" s="89">
        <f ca="1" t="shared" si="11"/>
      </c>
      <c r="U38" s="89">
        <f ca="1" t="shared" si="11"/>
      </c>
      <c r="V38" s="89">
        <f ca="1" t="shared" si="7"/>
      </c>
      <c r="W38" s="89">
        <f ca="1" t="shared" si="7"/>
      </c>
      <c r="X38" s="89">
        <f ca="1" t="shared" si="7"/>
      </c>
      <c r="Y38" s="89">
        <f ca="1" t="shared" si="7"/>
      </c>
      <c r="Z38" s="89">
        <f ca="1" t="shared" si="7"/>
      </c>
      <c r="AA38" s="89">
        <f ca="1" t="shared" si="7"/>
      </c>
      <c r="AB38" s="89">
        <f ca="1" t="shared" si="7"/>
      </c>
      <c r="AC38" s="89">
        <f ca="1" t="shared" si="7"/>
      </c>
      <c r="AD38" s="89">
        <f ca="1" t="shared" si="7"/>
      </c>
      <c r="AE38" s="89">
        <f ca="1" t="shared" si="7"/>
      </c>
      <c r="AF38" s="89">
        <f ca="1" t="shared" si="7"/>
      </c>
      <c r="AG38" s="89">
        <f ca="1" t="shared" si="7"/>
      </c>
      <c r="AH38" s="89">
        <f ca="1" t="shared" si="7"/>
      </c>
      <c r="AI38" s="89">
        <f ca="1" t="shared" si="7"/>
      </c>
      <c r="AJ38" s="89">
        <f ca="1" t="shared" si="7"/>
      </c>
      <c r="AK38" s="89">
        <f ca="1" t="shared" si="7"/>
      </c>
      <c r="AL38" s="89">
        <f ca="1" t="shared" si="8"/>
      </c>
      <c r="AM38" s="89">
        <f ca="1" t="shared" si="8"/>
      </c>
      <c r="AN38" s="89">
        <f ca="1" t="shared" si="8"/>
      </c>
      <c r="AO38" s="89">
        <f ca="1" t="shared" si="8"/>
      </c>
      <c r="AP38" s="89">
        <f ca="1" t="shared" si="8"/>
      </c>
      <c r="AQ38" s="89">
        <f ca="1" t="shared" si="8"/>
      </c>
      <c r="AR38" s="89">
        <f ca="1" t="shared" si="8"/>
      </c>
      <c r="AS38" s="89">
        <f ca="1" t="shared" si="8"/>
      </c>
      <c r="AT38" s="89">
        <f ca="1" t="shared" si="8"/>
      </c>
      <c r="AU38" s="89">
        <f ca="1" t="shared" si="8"/>
      </c>
      <c r="AV38" s="89">
        <f ca="1" t="shared" si="8"/>
      </c>
      <c r="AW38" s="89">
        <f ca="1" t="shared" si="8"/>
      </c>
      <c r="AX38" s="89">
        <f ca="1" t="shared" si="8"/>
      </c>
      <c r="AY38" s="89">
        <f ca="1" t="shared" si="8"/>
      </c>
      <c r="AZ38" s="89">
        <f ca="1" t="shared" si="8"/>
      </c>
      <c r="BA38" s="89">
        <f ca="1" t="shared" si="8"/>
      </c>
      <c r="BB38" s="89">
        <f ca="1" t="shared" si="9"/>
      </c>
      <c r="BC38" s="89">
        <f ca="1" t="shared" si="9"/>
      </c>
      <c r="BD38" s="89">
        <f ca="1" t="shared" si="9"/>
      </c>
      <c r="BE38" s="89">
        <f ca="1" t="shared" si="9"/>
      </c>
    </row>
    <row r="39" spans="1:57" ht="12.75">
      <c r="A39" s="84" t="str">
        <f>Risks!B25</f>
        <v>23</v>
      </c>
      <c r="B39" s="85" t="str">
        <f>Risks!C25</f>
        <v>Workforce performance</v>
      </c>
      <c r="C39" s="86">
        <f>Risks!J25</f>
        <v>0</v>
      </c>
      <c r="E39" s="89">
        <f>IF(C39=0,"",Risks!H25*Risks!I25)</f>
      </c>
      <c r="F39" s="89">
        <f ca="1" t="shared" si="11"/>
      </c>
      <c r="G39" s="89">
        <f ca="1" t="shared" si="11"/>
      </c>
      <c r="H39" s="89">
        <f ca="1" t="shared" si="11"/>
      </c>
      <c r="I39" s="89">
        <f ca="1" t="shared" si="11"/>
      </c>
      <c r="J39" s="89">
        <f ca="1" t="shared" si="11"/>
      </c>
      <c r="K39" s="89">
        <f ca="1" t="shared" si="11"/>
      </c>
      <c r="L39" s="89">
        <f ca="1" t="shared" si="11"/>
      </c>
      <c r="M39" s="89">
        <f ca="1" t="shared" si="11"/>
      </c>
      <c r="N39" s="89">
        <f ca="1" t="shared" si="11"/>
      </c>
      <c r="O39" s="89">
        <f ca="1" t="shared" si="11"/>
      </c>
      <c r="P39" s="89">
        <f ca="1" t="shared" si="11"/>
      </c>
      <c r="Q39" s="89">
        <f ca="1" t="shared" si="11"/>
      </c>
      <c r="R39" s="89">
        <f ca="1" t="shared" si="11"/>
      </c>
      <c r="S39" s="89">
        <f ca="1" t="shared" si="11"/>
      </c>
      <c r="T39" s="89">
        <f ca="1" t="shared" si="11"/>
      </c>
      <c r="U39" s="89">
        <f ca="1" t="shared" si="11"/>
      </c>
      <c r="V39" s="89">
        <f ca="1" t="shared" si="7"/>
      </c>
      <c r="W39" s="89">
        <f ca="1" t="shared" si="7"/>
      </c>
      <c r="X39" s="89">
        <f ca="1" t="shared" si="7"/>
      </c>
      <c r="Y39" s="89">
        <f ca="1" t="shared" si="7"/>
      </c>
      <c r="Z39" s="89">
        <f ca="1" t="shared" si="7"/>
      </c>
      <c r="AA39" s="89">
        <f ca="1" t="shared" si="7"/>
      </c>
      <c r="AB39" s="89">
        <f ca="1" t="shared" si="7"/>
      </c>
      <c r="AC39" s="89">
        <f ca="1" t="shared" si="7"/>
      </c>
      <c r="AD39" s="89">
        <f ca="1" t="shared" si="7"/>
      </c>
      <c r="AE39" s="89">
        <f ca="1" t="shared" si="7"/>
      </c>
      <c r="AF39" s="89">
        <f ca="1" t="shared" si="7"/>
      </c>
      <c r="AG39" s="89">
        <f ca="1" t="shared" si="7"/>
      </c>
      <c r="AH39" s="89">
        <f ca="1" t="shared" si="7"/>
      </c>
      <c r="AI39" s="89">
        <f ca="1" t="shared" si="7"/>
      </c>
      <c r="AJ39" s="89">
        <f ca="1" t="shared" si="7"/>
      </c>
      <c r="AK39" s="89">
        <f ca="1" t="shared" si="7"/>
      </c>
      <c r="AL39" s="89">
        <f ca="1" t="shared" si="8"/>
      </c>
      <c r="AM39" s="89">
        <f ca="1" t="shared" si="8"/>
      </c>
      <c r="AN39" s="89">
        <f ca="1" t="shared" si="8"/>
      </c>
      <c r="AO39" s="89">
        <f ca="1" t="shared" si="8"/>
      </c>
      <c r="AP39" s="89">
        <f ca="1" t="shared" si="8"/>
      </c>
      <c r="AQ39" s="89">
        <f ca="1" t="shared" si="8"/>
      </c>
      <c r="AR39" s="89">
        <f ca="1" t="shared" si="8"/>
      </c>
      <c r="AS39" s="89">
        <f ca="1" t="shared" si="8"/>
      </c>
      <c r="AT39" s="89">
        <f ca="1" t="shared" si="8"/>
      </c>
      <c r="AU39" s="89">
        <f ca="1" t="shared" si="8"/>
      </c>
      <c r="AV39" s="89">
        <f ca="1" t="shared" si="8"/>
      </c>
      <c r="AW39" s="89">
        <f ca="1" t="shared" si="8"/>
      </c>
      <c r="AX39" s="89">
        <f ca="1" t="shared" si="8"/>
      </c>
      <c r="AY39" s="89">
        <f ca="1" t="shared" si="8"/>
      </c>
      <c r="AZ39" s="89">
        <f ca="1" t="shared" si="8"/>
      </c>
      <c r="BA39" s="89">
        <f ca="1" t="shared" si="8"/>
      </c>
      <c r="BB39" s="89">
        <f ca="1" t="shared" si="9"/>
      </c>
      <c r="BC39" s="89">
        <f ca="1" t="shared" si="9"/>
      </c>
      <c r="BD39" s="89">
        <f ca="1" t="shared" si="9"/>
      </c>
      <c r="BE39" s="89">
        <f ca="1" t="shared" si="9"/>
      </c>
    </row>
    <row r="40" spans="1:57" ht="12.75">
      <c r="A40" s="84" t="str">
        <f>Risks!B26</f>
        <v>24</v>
      </c>
      <c r="B40" s="85" t="str">
        <f>Risks!C26</f>
        <v>Corporate</v>
      </c>
      <c r="C40" s="86">
        <f>Risks!J26</f>
        <v>0</v>
      </c>
      <c r="E40" s="89">
        <f>IF(C40=0,"",Risks!H26*Risks!I26)</f>
      </c>
      <c r="F40" s="89">
        <f ca="1" t="shared" si="11"/>
      </c>
      <c r="G40" s="89">
        <f ca="1" t="shared" si="11"/>
      </c>
      <c r="H40" s="89">
        <f ca="1" t="shared" si="11"/>
      </c>
      <c r="I40" s="89">
        <f ca="1" t="shared" si="11"/>
      </c>
      <c r="J40" s="89">
        <f ca="1" t="shared" si="11"/>
      </c>
      <c r="K40" s="89">
        <f ca="1" t="shared" si="11"/>
      </c>
      <c r="L40" s="89">
        <f ca="1" t="shared" si="11"/>
      </c>
      <c r="M40" s="89">
        <f ca="1" t="shared" si="11"/>
      </c>
      <c r="N40" s="89">
        <f ca="1" t="shared" si="11"/>
      </c>
      <c r="O40" s="89">
        <f ca="1" t="shared" si="11"/>
      </c>
      <c r="P40" s="89">
        <f ca="1" t="shared" si="11"/>
      </c>
      <c r="Q40" s="89">
        <f ca="1" t="shared" si="11"/>
      </c>
      <c r="R40" s="89">
        <f ca="1" t="shared" si="11"/>
      </c>
      <c r="S40" s="89">
        <f ca="1" t="shared" si="11"/>
      </c>
      <c r="T40" s="89">
        <f ca="1" t="shared" si="11"/>
      </c>
      <c r="U40" s="89">
        <f ca="1" t="shared" si="11"/>
      </c>
      <c r="V40" s="89">
        <f ca="1" t="shared" si="7"/>
      </c>
      <c r="W40" s="89">
        <f ca="1" t="shared" si="7"/>
      </c>
      <c r="X40" s="89">
        <f ca="1" t="shared" si="7"/>
      </c>
      <c r="Y40" s="89">
        <f ca="1" t="shared" si="7"/>
      </c>
      <c r="Z40" s="89">
        <f ca="1" t="shared" si="7"/>
      </c>
      <c r="AA40" s="89">
        <f ca="1" t="shared" si="7"/>
      </c>
      <c r="AB40" s="89">
        <f ca="1" t="shared" si="7"/>
      </c>
      <c r="AC40" s="89">
        <f ca="1" t="shared" si="7"/>
      </c>
      <c r="AD40" s="89">
        <f ca="1" t="shared" si="7"/>
      </c>
      <c r="AE40" s="89">
        <f ca="1" t="shared" si="7"/>
      </c>
      <c r="AF40" s="89">
        <f ca="1" t="shared" si="7"/>
      </c>
      <c r="AG40" s="89">
        <f ca="1" t="shared" si="7"/>
      </c>
      <c r="AH40" s="89">
        <f ca="1" t="shared" si="7"/>
      </c>
      <c r="AI40" s="89">
        <f ca="1" t="shared" si="7"/>
      </c>
      <c r="AJ40" s="89">
        <f ca="1" t="shared" si="7"/>
      </c>
      <c r="AK40" s="89">
        <f ca="1" t="shared" si="7"/>
      </c>
      <c r="AL40" s="89">
        <f ca="1" t="shared" si="8"/>
      </c>
      <c r="AM40" s="89">
        <f ca="1" t="shared" si="8"/>
      </c>
      <c r="AN40" s="89">
        <f ca="1" t="shared" si="8"/>
      </c>
      <c r="AO40" s="89">
        <f ca="1" t="shared" si="8"/>
      </c>
      <c r="AP40" s="89">
        <f ca="1" t="shared" si="8"/>
      </c>
      <c r="AQ40" s="89">
        <f ca="1" t="shared" si="8"/>
      </c>
      <c r="AR40" s="89">
        <f ca="1" t="shared" si="8"/>
      </c>
      <c r="AS40" s="89">
        <f ca="1" t="shared" si="8"/>
      </c>
      <c r="AT40" s="89">
        <f ca="1" t="shared" si="8"/>
      </c>
      <c r="AU40" s="89">
        <f ca="1" t="shared" si="8"/>
      </c>
      <c r="AV40" s="89">
        <f ca="1" t="shared" si="8"/>
      </c>
      <c r="AW40" s="89">
        <f ca="1" t="shared" si="8"/>
      </c>
      <c r="AX40" s="89">
        <f ca="1" t="shared" si="8"/>
      </c>
      <c r="AY40" s="89">
        <f ca="1" t="shared" si="8"/>
      </c>
      <c r="AZ40" s="89">
        <f ca="1" t="shared" si="8"/>
      </c>
      <c r="BA40" s="89">
        <f ca="1" t="shared" si="8"/>
      </c>
      <c r="BB40" s="89">
        <f ca="1" t="shared" si="9"/>
      </c>
      <c r="BC40" s="89">
        <f ca="1" t="shared" si="9"/>
      </c>
      <c r="BD40" s="89">
        <f ca="1" t="shared" si="9"/>
      </c>
      <c r="BE40" s="89">
        <f ca="1" t="shared" si="9"/>
      </c>
    </row>
    <row r="41" spans="1:57" ht="12.75">
      <c r="A41" s="84" t="str">
        <f>Risks!B27</f>
        <v>25</v>
      </c>
      <c r="B41" s="85" t="str">
        <f>Risks!C27</f>
        <v>Inflation</v>
      </c>
      <c r="C41" s="86">
        <f>Risks!J27</f>
        <v>0</v>
      </c>
      <c r="E41" s="89">
        <f>IF(C41=0,"",Risks!H27*Risks!I27)</f>
      </c>
      <c r="F41" s="89">
        <f ca="1" t="shared" si="11"/>
      </c>
      <c r="G41" s="89">
        <f ca="1" t="shared" si="11"/>
      </c>
      <c r="H41" s="89">
        <f ca="1" t="shared" si="11"/>
      </c>
      <c r="I41" s="89">
        <f ca="1" t="shared" si="11"/>
      </c>
      <c r="J41" s="89">
        <f ca="1" t="shared" si="11"/>
      </c>
      <c r="K41" s="89">
        <f ca="1" t="shared" si="11"/>
      </c>
      <c r="L41" s="89">
        <f ca="1" t="shared" si="11"/>
      </c>
      <c r="M41" s="89">
        <f ca="1" t="shared" si="11"/>
      </c>
      <c r="N41" s="89">
        <f ca="1" t="shared" si="11"/>
      </c>
      <c r="O41" s="89">
        <f ca="1" t="shared" si="11"/>
      </c>
      <c r="P41" s="89">
        <f ca="1" t="shared" si="11"/>
      </c>
      <c r="Q41" s="89">
        <f ca="1" t="shared" si="11"/>
      </c>
      <c r="R41" s="89">
        <f ca="1" t="shared" si="11"/>
      </c>
      <c r="S41" s="89">
        <f ca="1" t="shared" si="11"/>
      </c>
      <c r="T41" s="89">
        <f ca="1" t="shared" si="11"/>
      </c>
      <c r="U41" s="89">
        <f ca="1" t="shared" si="11"/>
      </c>
      <c r="V41" s="89">
        <f ca="1" t="shared" si="7"/>
      </c>
      <c r="W41" s="89">
        <f ca="1" t="shared" si="7"/>
      </c>
      <c r="X41" s="89">
        <f ca="1" t="shared" si="7"/>
      </c>
      <c r="Y41" s="89">
        <f ca="1" t="shared" si="7"/>
      </c>
      <c r="Z41" s="89">
        <f ca="1" t="shared" si="7"/>
      </c>
      <c r="AA41" s="89">
        <f ca="1" t="shared" si="7"/>
      </c>
      <c r="AB41" s="89">
        <f ca="1" t="shared" si="7"/>
      </c>
      <c r="AC41" s="89">
        <f ca="1" t="shared" si="7"/>
      </c>
      <c r="AD41" s="89">
        <f ca="1" t="shared" si="7"/>
      </c>
      <c r="AE41" s="89">
        <f ca="1" t="shared" si="7"/>
      </c>
      <c r="AF41" s="89">
        <f ca="1" t="shared" si="7"/>
      </c>
      <c r="AG41" s="89">
        <f ca="1" t="shared" si="7"/>
      </c>
      <c r="AH41" s="89">
        <f ca="1" t="shared" si="7"/>
      </c>
      <c r="AI41" s="89">
        <f ca="1" t="shared" si="7"/>
      </c>
      <c r="AJ41" s="89">
        <f ca="1" t="shared" si="7"/>
      </c>
      <c r="AK41" s="89">
        <f ca="1" t="shared" si="7"/>
      </c>
      <c r="AL41" s="89">
        <f ca="1" t="shared" si="8"/>
      </c>
      <c r="AM41" s="89">
        <f ca="1" t="shared" si="8"/>
      </c>
      <c r="AN41" s="89">
        <f ca="1" t="shared" si="8"/>
      </c>
      <c r="AO41" s="89">
        <f ca="1" t="shared" si="8"/>
      </c>
      <c r="AP41" s="89">
        <f ca="1" t="shared" si="8"/>
      </c>
      <c r="AQ41" s="89">
        <f ca="1" t="shared" si="8"/>
      </c>
      <c r="AR41" s="89">
        <f ca="1" t="shared" si="8"/>
      </c>
      <c r="AS41" s="89">
        <f ca="1" t="shared" si="8"/>
      </c>
      <c r="AT41" s="89">
        <f ca="1" t="shared" si="8"/>
      </c>
      <c r="AU41" s="89">
        <f ca="1" t="shared" si="8"/>
      </c>
      <c r="AV41" s="89">
        <f ca="1" t="shared" si="8"/>
      </c>
      <c r="AW41" s="89">
        <f ca="1" t="shared" si="8"/>
      </c>
      <c r="AX41" s="89">
        <f ca="1" t="shared" si="8"/>
      </c>
      <c r="AY41" s="89">
        <f ca="1" t="shared" si="8"/>
      </c>
      <c r="AZ41" s="89">
        <f ca="1" t="shared" si="8"/>
      </c>
      <c r="BA41" s="89">
        <f ca="1" t="shared" si="8"/>
      </c>
      <c r="BB41" s="89">
        <f ca="1" t="shared" si="9"/>
      </c>
      <c r="BC41" s="89">
        <f ca="1" t="shared" si="9"/>
      </c>
      <c r="BD41" s="89">
        <f ca="1" t="shared" si="9"/>
      </c>
      <c r="BE41" s="89">
        <f ca="1" t="shared" si="9"/>
      </c>
    </row>
    <row r="42" spans="1:57" ht="12.75">
      <c r="A42" s="84" t="str">
        <f>Risks!B28</f>
        <v>26</v>
      </c>
      <c r="B42" s="85" t="str">
        <f>Risks!C28</f>
        <v>Insurance premiums</v>
      </c>
      <c r="C42" s="86">
        <f>Risks!J28</f>
        <v>0</v>
      </c>
      <c r="E42" s="89">
        <f>IF(C42=0,"",Risks!H28*Risks!I28)</f>
      </c>
      <c r="F42" s="89">
        <f ca="1" t="shared" si="11"/>
      </c>
      <c r="G42" s="89">
        <f ca="1" t="shared" si="11"/>
      </c>
      <c r="H42" s="89">
        <f ca="1" t="shared" si="11"/>
      </c>
      <c r="I42" s="89">
        <f ca="1" t="shared" si="11"/>
      </c>
      <c r="J42" s="89">
        <f ca="1" t="shared" si="11"/>
      </c>
      <c r="K42" s="89">
        <f ca="1" t="shared" si="11"/>
      </c>
      <c r="L42" s="89">
        <f ca="1" t="shared" si="11"/>
      </c>
      <c r="M42" s="89">
        <f ca="1" t="shared" si="11"/>
      </c>
      <c r="N42" s="89">
        <f ca="1" t="shared" si="11"/>
      </c>
      <c r="O42" s="89">
        <f ca="1" t="shared" si="11"/>
      </c>
      <c r="P42" s="89">
        <f ca="1" t="shared" si="11"/>
      </c>
      <c r="Q42" s="89">
        <f ca="1" t="shared" si="11"/>
      </c>
      <c r="R42" s="89">
        <f ca="1" t="shared" si="11"/>
      </c>
      <c r="S42" s="89">
        <f ca="1" t="shared" si="11"/>
      </c>
      <c r="T42" s="89">
        <f ca="1" t="shared" si="11"/>
      </c>
      <c r="U42" s="89">
        <f ca="1" t="shared" si="11"/>
      </c>
      <c r="V42" s="89">
        <f ca="1" t="shared" si="7"/>
      </c>
      <c r="W42" s="89">
        <f ca="1" t="shared" si="7"/>
      </c>
      <c r="X42" s="89">
        <f ca="1" t="shared" si="7"/>
      </c>
      <c r="Y42" s="89">
        <f ca="1" t="shared" si="7"/>
      </c>
      <c r="Z42" s="89">
        <f ca="1" t="shared" si="7"/>
      </c>
      <c r="AA42" s="89">
        <f ca="1" t="shared" si="7"/>
      </c>
      <c r="AB42" s="89">
        <f ca="1" t="shared" si="7"/>
      </c>
      <c r="AC42" s="89">
        <f ca="1" t="shared" si="7"/>
      </c>
      <c r="AD42" s="89">
        <f ca="1" t="shared" si="7"/>
      </c>
      <c r="AE42" s="89">
        <f ca="1" t="shared" si="7"/>
      </c>
      <c r="AF42" s="89">
        <f ca="1" t="shared" si="7"/>
      </c>
      <c r="AG42" s="89">
        <f ca="1" t="shared" si="7"/>
      </c>
      <c r="AH42" s="89">
        <f ca="1" t="shared" si="7"/>
      </c>
      <c r="AI42" s="89">
        <f ca="1" t="shared" si="7"/>
      </c>
      <c r="AJ42" s="89">
        <f ca="1" t="shared" si="7"/>
      </c>
      <c r="AK42" s="89">
        <f ca="1" t="shared" si="7"/>
      </c>
      <c r="AL42" s="89">
        <f ca="1" t="shared" si="8"/>
      </c>
      <c r="AM42" s="89">
        <f ca="1" t="shared" si="8"/>
      </c>
      <c r="AN42" s="89">
        <f ca="1" t="shared" si="8"/>
      </c>
      <c r="AO42" s="89">
        <f ca="1" t="shared" si="8"/>
      </c>
      <c r="AP42" s="89">
        <f ca="1" t="shared" si="8"/>
      </c>
      <c r="AQ42" s="89">
        <f ca="1" t="shared" si="8"/>
      </c>
      <c r="AR42" s="89">
        <f ca="1" t="shared" si="8"/>
      </c>
      <c r="AS42" s="89">
        <f ca="1" t="shared" si="8"/>
      </c>
      <c r="AT42" s="89">
        <f ca="1" t="shared" si="8"/>
      </c>
      <c r="AU42" s="89">
        <f ca="1" t="shared" si="8"/>
      </c>
      <c r="AV42" s="89">
        <f ca="1" t="shared" si="8"/>
      </c>
      <c r="AW42" s="89">
        <f ca="1" t="shared" si="8"/>
      </c>
      <c r="AX42" s="89">
        <f ca="1" t="shared" si="8"/>
      </c>
      <c r="AY42" s="89">
        <f ca="1" t="shared" si="8"/>
      </c>
      <c r="AZ42" s="89">
        <f ca="1" t="shared" si="8"/>
      </c>
      <c r="BA42" s="89">
        <f ca="1" t="shared" si="8"/>
      </c>
      <c r="BB42" s="89">
        <f ca="1" t="shared" si="9"/>
      </c>
      <c r="BC42" s="89">
        <f ca="1" t="shared" si="9"/>
      </c>
      <c r="BD42" s="89">
        <f ca="1" t="shared" si="9"/>
      </c>
      <c r="BE42" s="89">
        <f ca="1" t="shared" si="9"/>
      </c>
    </row>
    <row r="43" spans="1:57" ht="12.75">
      <c r="A43" s="84" t="str">
        <f>Risks!B29</f>
        <v>27</v>
      </c>
      <c r="B43" s="85" t="str">
        <f>Risks!C29</f>
        <v>Pensions</v>
      </c>
      <c r="C43" s="86">
        <f>Risks!J29</f>
        <v>0</v>
      </c>
      <c r="E43" s="89">
        <f>IF(C43=0,"",Risks!H29*Risks!I29)</f>
      </c>
      <c r="F43" s="89">
        <f ca="1" t="shared" si="11"/>
      </c>
      <c r="G43" s="89">
        <f ca="1" t="shared" si="11"/>
      </c>
      <c r="H43" s="89">
        <f ca="1" t="shared" si="11"/>
      </c>
      <c r="I43" s="89">
        <f ca="1" t="shared" si="11"/>
      </c>
      <c r="J43" s="89">
        <f ca="1" t="shared" si="11"/>
      </c>
      <c r="K43" s="89">
        <f ca="1" t="shared" si="11"/>
      </c>
      <c r="L43" s="89">
        <f ca="1" t="shared" si="11"/>
      </c>
      <c r="M43" s="89">
        <f ca="1" t="shared" si="11"/>
      </c>
      <c r="N43" s="89">
        <f ca="1" t="shared" si="11"/>
      </c>
      <c r="O43" s="89">
        <f ca="1" t="shared" si="11"/>
      </c>
      <c r="P43" s="89">
        <f ca="1" t="shared" si="11"/>
      </c>
      <c r="Q43" s="89">
        <f ca="1" t="shared" si="11"/>
      </c>
      <c r="R43" s="89">
        <f ca="1" t="shared" si="11"/>
      </c>
      <c r="S43" s="89">
        <f ca="1" t="shared" si="11"/>
      </c>
      <c r="T43" s="89">
        <f ca="1" t="shared" si="11"/>
      </c>
      <c r="U43" s="89">
        <f ca="1" t="shared" si="11"/>
      </c>
      <c r="V43" s="89">
        <f ca="1" t="shared" si="7"/>
      </c>
      <c r="W43" s="89">
        <f ca="1" t="shared" si="7"/>
      </c>
      <c r="X43" s="89">
        <f ca="1" t="shared" si="7"/>
      </c>
      <c r="Y43" s="89">
        <f ca="1" t="shared" si="7"/>
      </c>
      <c r="Z43" s="89">
        <f ca="1" t="shared" si="7"/>
      </c>
      <c r="AA43" s="89">
        <f ca="1" t="shared" si="7"/>
      </c>
      <c r="AB43" s="89">
        <f ca="1" t="shared" si="7"/>
      </c>
      <c r="AC43" s="89">
        <f ca="1" t="shared" si="7"/>
      </c>
      <c r="AD43" s="89">
        <f ca="1" t="shared" si="7"/>
      </c>
      <c r="AE43" s="89">
        <f ca="1" t="shared" si="7"/>
      </c>
      <c r="AF43" s="89">
        <f ca="1" t="shared" si="7"/>
      </c>
      <c r="AG43" s="89">
        <f ca="1" t="shared" si="7"/>
      </c>
      <c r="AH43" s="89">
        <f ca="1" t="shared" si="7"/>
      </c>
      <c r="AI43" s="89">
        <f ca="1" t="shared" si="7"/>
      </c>
      <c r="AJ43" s="89">
        <f ca="1" t="shared" si="7"/>
      </c>
      <c r="AK43" s="89">
        <f ca="1" t="shared" si="7"/>
      </c>
      <c r="AL43" s="89">
        <f ca="1" t="shared" si="8"/>
      </c>
      <c r="AM43" s="89">
        <f ca="1" t="shared" si="8"/>
      </c>
      <c r="AN43" s="89">
        <f ca="1" t="shared" si="8"/>
      </c>
      <c r="AO43" s="89">
        <f ca="1" t="shared" si="8"/>
      </c>
      <c r="AP43" s="89">
        <f ca="1" t="shared" si="8"/>
      </c>
      <c r="AQ43" s="89">
        <f ca="1" t="shared" si="8"/>
      </c>
      <c r="AR43" s="89">
        <f ca="1" t="shared" si="8"/>
      </c>
      <c r="AS43" s="89">
        <f ca="1" t="shared" si="8"/>
      </c>
      <c r="AT43" s="89">
        <f ca="1" t="shared" si="8"/>
      </c>
      <c r="AU43" s="89">
        <f ca="1" t="shared" si="8"/>
      </c>
      <c r="AV43" s="89">
        <f ca="1" t="shared" si="8"/>
      </c>
      <c r="AW43" s="89">
        <f ca="1" t="shared" si="8"/>
      </c>
      <c r="AX43" s="89">
        <f ca="1" t="shared" si="8"/>
      </c>
      <c r="AY43" s="89">
        <f ca="1" t="shared" si="8"/>
      </c>
      <c r="AZ43" s="89">
        <f ca="1" t="shared" si="8"/>
      </c>
      <c r="BA43" s="89">
        <f ca="1" t="shared" si="8"/>
      </c>
      <c r="BB43" s="89">
        <f ca="1" t="shared" si="9"/>
      </c>
      <c r="BC43" s="89">
        <f ca="1" t="shared" si="9"/>
      </c>
      <c r="BD43" s="89">
        <f ca="1" t="shared" si="9"/>
      </c>
      <c r="BE43" s="89">
        <f ca="1" t="shared" si="9"/>
      </c>
    </row>
    <row r="44" spans="1:57" ht="12.75">
      <c r="A44" s="84" t="str">
        <f>Risks!B30</f>
        <v>28</v>
      </c>
      <c r="B44" s="85">
        <f>Risks!C30</f>
        <v>0</v>
      </c>
      <c r="C44" s="86">
        <f>Risks!J30</f>
        <v>0</v>
      </c>
      <c r="E44" s="89">
        <f>IF(C44=0,"",Risks!H30*Risks!I30)</f>
      </c>
      <c r="F44" s="89">
        <f ca="1" t="shared" si="11"/>
      </c>
      <c r="G44" s="89">
        <f ca="1" t="shared" si="11"/>
      </c>
      <c r="H44" s="89">
        <f ca="1" t="shared" si="11"/>
      </c>
      <c r="I44" s="89">
        <f ca="1" t="shared" si="11"/>
      </c>
      <c r="J44" s="89">
        <f ca="1" t="shared" si="11"/>
      </c>
      <c r="K44" s="89">
        <f ca="1" t="shared" si="11"/>
      </c>
      <c r="L44" s="89">
        <f ca="1" t="shared" si="11"/>
      </c>
      <c r="M44" s="89">
        <f ca="1" t="shared" si="11"/>
      </c>
      <c r="N44" s="89">
        <f ca="1" t="shared" si="11"/>
      </c>
      <c r="O44" s="89">
        <f ca="1" t="shared" si="11"/>
      </c>
      <c r="P44" s="89">
        <f ca="1" t="shared" si="11"/>
      </c>
      <c r="Q44" s="89">
        <f ca="1" t="shared" si="11"/>
      </c>
      <c r="R44" s="89">
        <f ca="1" t="shared" si="11"/>
      </c>
      <c r="S44" s="89">
        <f ca="1" t="shared" si="11"/>
      </c>
      <c r="T44" s="89">
        <f ca="1" t="shared" si="11"/>
      </c>
      <c r="U44" s="89">
        <f ca="1" t="shared" si="11"/>
      </c>
      <c r="V44" s="89">
        <f ca="1" t="shared" si="7"/>
      </c>
      <c r="W44" s="89">
        <f ca="1" t="shared" si="7"/>
      </c>
      <c r="X44" s="89">
        <f ca="1" t="shared" si="7"/>
      </c>
      <c r="Y44" s="89">
        <f ca="1" t="shared" si="7"/>
      </c>
      <c r="Z44" s="89">
        <f ca="1" t="shared" si="7"/>
      </c>
      <c r="AA44" s="89">
        <f ca="1" t="shared" si="7"/>
      </c>
      <c r="AB44" s="89">
        <f ca="1" t="shared" si="7"/>
      </c>
      <c r="AC44" s="89">
        <f ca="1" t="shared" si="7"/>
      </c>
      <c r="AD44" s="89">
        <f ca="1" t="shared" si="7"/>
      </c>
      <c r="AE44" s="89">
        <f ca="1" t="shared" si="7"/>
      </c>
      <c r="AF44" s="89">
        <f ca="1" t="shared" si="7"/>
      </c>
      <c r="AG44" s="89">
        <f ca="1" t="shared" si="7"/>
      </c>
      <c r="AH44" s="89">
        <f ca="1" t="shared" si="7"/>
      </c>
      <c r="AI44" s="89">
        <f ca="1" t="shared" si="7"/>
      </c>
      <c r="AJ44" s="89">
        <f ca="1" t="shared" si="7"/>
      </c>
      <c r="AK44" s="89">
        <f ca="1" t="shared" si="7"/>
      </c>
      <c r="AL44" s="89">
        <f ca="1" t="shared" si="8"/>
      </c>
      <c r="AM44" s="89">
        <f ca="1" t="shared" si="8"/>
      </c>
      <c r="AN44" s="89">
        <f ca="1" t="shared" si="8"/>
      </c>
      <c r="AO44" s="89">
        <f ca="1" t="shared" si="8"/>
      </c>
      <c r="AP44" s="89">
        <f ca="1" t="shared" si="8"/>
      </c>
      <c r="AQ44" s="89">
        <f ca="1" t="shared" si="8"/>
      </c>
      <c r="AR44" s="89">
        <f ca="1" t="shared" si="8"/>
      </c>
      <c r="AS44" s="89">
        <f ca="1" t="shared" si="8"/>
      </c>
      <c r="AT44" s="89">
        <f ca="1" t="shared" si="8"/>
      </c>
      <c r="AU44" s="89">
        <f ca="1" t="shared" si="8"/>
      </c>
      <c r="AV44" s="89">
        <f ca="1" t="shared" si="8"/>
      </c>
      <c r="AW44" s="89">
        <f ca="1" t="shared" si="8"/>
      </c>
      <c r="AX44" s="89">
        <f ca="1" t="shared" si="8"/>
      </c>
      <c r="AY44" s="89">
        <f ca="1" t="shared" si="8"/>
      </c>
      <c r="AZ44" s="89">
        <f ca="1" t="shared" si="8"/>
      </c>
      <c r="BA44" s="89">
        <f ca="1" t="shared" si="8"/>
      </c>
      <c r="BB44" s="89">
        <f ca="1" t="shared" si="9"/>
      </c>
      <c r="BC44" s="89">
        <f ca="1" t="shared" si="9"/>
      </c>
      <c r="BD44" s="89">
        <f ca="1" t="shared" si="9"/>
      </c>
      <c r="BE44" s="89">
        <f ca="1" t="shared" si="9"/>
      </c>
    </row>
    <row r="45" spans="1:57" ht="12.75">
      <c r="A45" s="84" t="str">
        <f>Risks!B31</f>
        <v>29</v>
      </c>
      <c r="B45" s="85">
        <f>Risks!C31</f>
        <v>0</v>
      </c>
      <c r="C45" s="86">
        <f>Risks!J31</f>
        <v>0</v>
      </c>
      <c r="E45" s="89">
        <f>IF(C45=0,"",Risks!H31*Risks!I31)</f>
      </c>
      <c r="F45" s="89">
        <f ca="1" t="shared" si="11"/>
      </c>
      <c r="G45" s="89">
        <f ca="1" t="shared" si="11"/>
      </c>
      <c r="H45" s="89">
        <f ca="1" t="shared" si="11"/>
      </c>
      <c r="I45" s="89">
        <f ca="1" t="shared" si="11"/>
      </c>
      <c r="J45" s="89">
        <f ca="1" t="shared" si="11"/>
      </c>
      <c r="K45" s="89">
        <f ca="1" t="shared" si="11"/>
      </c>
      <c r="L45" s="89">
        <f ca="1" t="shared" si="11"/>
      </c>
      <c r="M45" s="89">
        <f ca="1" t="shared" si="11"/>
      </c>
      <c r="N45" s="89">
        <f ca="1" t="shared" si="11"/>
      </c>
      <c r="O45" s="89">
        <f ca="1" t="shared" si="11"/>
      </c>
      <c r="P45" s="89">
        <f ca="1" t="shared" si="11"/>
      </c>
      <c r="Q45" s="89">
        <f ca="1" t="shared" si="11"/>
      </c>
      <c r="R45" s="89">
        <f ca="1" t="shared" si="11"/>
      </c>
      <c r="S45" s="89">
        <f ca="1" t="shared" si="11"/>
      </c>
      <c r="T45" s="89">
        <f ca="1" t="shared" si="11"/>
      </c>
      <c r="U45" s="89">
        <f ca="1" t="shared" si="11"/>
      </c>
      <c r="V45" s="89">
        <f ca="1" t="shared" si="7"/>
      </c>
      <c r="W45" s="89">
        <f ca="1" t="shared" si="7"/>
      </c>
      <c r="X45" s="89">
        <f ca="1" t="shared" si="7"/>
      </c>
      <c r="Y45" s="89">
        <f ca="1" t="shared" si="7"/>
      </c>
      <c r="Z45" s="89">
        <f ca="1" t="shared" si="7"/>
      </c>
      <c r="AA45" s="89">
        <f ca="1" t="shared" si="7"/>
      </c>
      <c r="AB45" s="89">
        <f ca="1" t="shared" si="7"/>
      </c>
      <c r="AC45" s="89">
        <f ca="1" t="shared" si="7"/>
      </c>
      <c r="AD45" s="89">
        <f ca="1" t="shared" si="7"/>
      </c>
      <c r="AE45" s="89">
        <f ca="1" t="shared" si="7"/>
      </c>
      <c r="AF45" s="89">
        <f ca="1" t="shared" si="7"/>
      </c>
      <c r="AG45" s="89">
        <f ca="1" t="shared" si="7"/>
      </c>
      <c r="AH45" s="89">
        <f ca="1" t="shared" si="7"/>
      </c>
      <c r="AI45" s="89">
        <f ca="1" t="shared" si="7"/>
      </c>
      <c r="AJ45" s="89">
        <f ca="1" t="shared" si="7"/>
      </c>
      <c r="AK45" s="89">
        <f ca="1" t="shared" si="7"/>
      </c>
      <c r="AL45" s="89">
        <f ca="1" t="shared" si="8"/>
      </c>
      <c r="AM45" s="89">
        <f ca="1" t="shared" si="8"/>
      </c>
      <c r="AN45" s="89">
        <f ca="1" t="shared" si="8"/>
      </c>
      <c r="AO45" s="89">
        <f ca="1" t="shared" si="8"/>
      </c>
      <c r="AP45" s="89">
        <f ca="1" t="shared" si="8"/>
      </c>
      <c r="AQ45" s="89">
        <f ca="1" t="shared" si="8"/>
      </c>
      <c r="AR45" s="89">
        <f ca="1" t="shared" si="8"/>
      </c>
      <c r="AS45" s="89">
        <f ca="1" t="shared" si="8"/>
      </c>
      <c r="AT45" s="89">
        <f ca="1" t="shared" si="8"/>
      </c>
      <c r="AU45" s="89">
        <f ca="1" t="shared" si="8"/>
      </c>
      <c r="AV45" s="89">
        <f ca="1" t="shared" si="8"/>
      </c>
      <c r="AW45" s="89">
        <f ca="1" t="shared" si="8"/>
      </c>
      <c r="AX45" s="89">
        <f ca="1" t="shared" si="8"/>
      </c>
      <c r="AY45" s="89">
        <f ca="1" t="shared" si="8"/>
      </c>
      <c r="AZ45" s="89">
        <f ca="1" t="shared" si="8"/>
      </c>
      <c r="BA45" s="89">
        <f ca="1" t="shared" si="8"/>
      </c>
      <c r="BB45" s="89">
        <f ca="1" t="shared" si="9"/>
      </c>
      <c r="BC45" s="89">
        <f ca="1" t="shared" si="9"/>
      </c>
      <c r="BD45" s="89">
        <f ca="1" t="shared" si="9"/>
      </c>
      <c r="BE45" s="89">
        <f ca="1" t="shared" si="9"/>
      </c>
    </row>
    <row r="46" spans="1:57" ht="12.75">
      <c r="A46" s="84" t="str">
        <f>Risks!B32</f>
        <v>30</v>
      </c>
      <c r="B46" s="85">
        <f>Risks!C32</f>
        <v>0</v>
      </c>
      <c r="C46" s="86">
        <f>Risks!J32</f>
        <v>0</v>
      </c>
      <c r="E46" s="89">
        <f>IF(C46=0,"",Risks!H32*Risks!I32)</f>
      </c>
      <c r="F46" s="89">
        <f ca="1" t="shared" si="11"/>
      </c>
      <c r="G46" s="89">
        <f ca="1" t="shared" si="11"/>
      </c>
      <c r="H46" s="89">
        <f ca="1" t="shared" si="11"/>
      </c>
      <c r="I46" s="89">
        <f ca="1" t="shared" si="11"/>
      </c>
      <c r="J46" s="89">
        <f ca="1" t="shared" si="11"/>
      </c>
      <c r="K46" s="89">
        <f ca="1" t="shared" si="11"/>
      </c>
      <c r="L46" s="89">
        <f ca="1" t="shared" si="11"/>
      </c>
      <c r="M46" s="89">
        <f ca="1" t="shared" si="11"/>
      </c>
      <c r="N46" s="89">
        <f ca="1" t="shared" si="11"/>
      </c>
      <c r="O46" s="89">
        <f ca="1" t="shared" si="11"/>
      </c>
      <c r="P46" s="89">
        <f ca="1" t="shared" si="11"/>
      </c>
      <c r="Q46" s="89">
        <f ca="1" t="shared" si="11"/>
      </c>
      <c r="R46" s="89">
        <f ca="1" t="shared" si="11"/>
      </c>
      <c r="S46" s="89">
        <f ca="1" t="shared" si="11"/>
      </c>
      <c r="T46" s="89">
        <f ca="1" t="shared" si="11"/>
      </c>
      <c r="U46" s="89">
        <f ca="1" t="shared" si="11"/>
      </c>
      <c r="V46" s="89">
        <f ca="1" t="shared" si="7"/>
      </c>
      <c r="W46" s="89">
        <f ca="1" t="shared" si="7"/>
      </c>
      <c r="X46" s="89">
        <f ca="1" t="shared" si="7"/>
      </c>
      <c r="Y46" s="89">
        <f ca="1" t="shared" si="7"/>
      </c>
      <c r="Z46" s="89">
        <f ca="1" t="shared" si="7"/>
      </c>
      <c r="AA46" s="89">
        <f ca="1" t="shared" si="7"/>
      </c>
      <c r="AB46" s="89">
        <f ca="1" t="shared" si="7"/>
      </c>
      <c r="AC46" s="89">
        <f ca="1" t="shared" si="7"/>
      </c>
      <c r="AD46" s="89">
        <f ca="1" t="shared" si="7"/>
      </c>
      <c r="AE46" s="89">
        <f ca="1" t="shared" si="7"/>
      </c>
      <c r="AF46" s="89">
        <f ca="1" t="shared" si="7"/>
      </c>
      <c r="AG46" s="89">
        <f ca="1" t="shared" si="7"/>
      </c>
      <c r="AH46" s="89">
        <f ca="1" t="shared" si="7"/>
      </c>
      <c r="AI46" s="89">
        <f ca="1" t="shared" si="7"/>
      </c>
      <c r="AJ46" s="89">
        <f ca="1" t="shared" si="7"/>
      </c>
      <c r="AK46" s="89">
        <f ca="1" t="shared" si="7"/>
      </c>
      <c r="AL46" s="89">
        <f ca="1" t="shared" si="8"/>
      </c>
      <c r="AM46" s="89">
        <f ca="1" t="shared" si="8"/>
      </c>
      <c r="AN46" s="89">
        <f ca="1" t="shared" si="8"/>
      </c>
      <c r="AO46" s="89">
        <f ca="1" t="shared" si="8"/>
      </c>
      <c r="AP46" s="89">
        <f ca="1" t="shared" si="8"/>
      </c>
      <c r="AQ46" s="89">
        <f ca="1" t="shared" si="8"/>
      </c>
      <c r="AR46" s="89">
        <f ca="1" t="shared" si="8"/>
      </c>
      <c r="AS46" s="89">
        <f ca="1" t="shared" si="8"/>
      </c>
      <c r="AT46" s="89">
        <f ca="1" t="shared" si="8"/>
      </c>
      <c r="AU46" s="89">
        <f ca="1" t="shared" si="8"/>
      </c>
      <c r="AV46" s="89">
        <f ca="1" t="shared" si="8"/>
      </c>
      <c r="AW46" s="89">
        <f ca="1" t="shared" si="8"/>
      </c>
      <c r="AX46" s="89">
        <f ca="1" t="shared" si="8"/>
      </c>
      <c r="AY46" s="89">
        <f ca="1" t="shared" si="8"/>
      </c>
      <c r="AZ46" s="89">
        <f ca="1" t="shared" si="8"/>
      </c>
      <c r="BA46" s="89">
        <f ca="1" t="shared" si="8"/>
      </c>
      <c r="BB46" s="89">
        <f ca="1" t="shared" si="9"/>
      </c>
      <c r="BC46" s="89">
        <f ca="1" t="shared" si="9"/>
      </c>
      <c r="BD46" s="89">
        <f ca="1" t="shared" si="9"/>
      </c>
      <c r="BE46" s="89">
        <f ca="1" t="shared" si="9"/>
      </c>
    </row>
    <row r="47" spans="1:57" ht="12.75">
      <c r="A47" s="84" t="str">
        <f>Risks!B33</f>
        <v>31</v>
      </c>
      <c r="B47" s="85">
        <f>Risks!C33</f>
        <v>0</v>
      </c>
      <c r="C47" s="86">
        <f>Risks!J33</f>
        <v>0</v>
      </c>
      <c r="E47" s="89">
        <f>IF(C47=0,"",Risks!H33*Risks!I33)</f>
      </c>
      <c r="F47" s="89">
        <f ca="1" t="shared" si="11"/>
      </c>
      <c r="G47" s="89">
        <f ca="1" t="shared" si="11"/>
      </c>
      <c r="H47" s="89">
        <f ca="1" t="shared" si="11"/>
      </c>
      <c r="I47" s="89">
        <f ca="1" t="shared" si="11"/>
      </c>
      <c r="J47" s="89">
        <f ca="1" t="shared" si="11"/>
      </c>
      <c r="K47" s="89">
        <f ca="1" t="shared" si="11"/>
      </c>
      <c r="L47" s="89">
        <f ca="1" t="shared" si="11"/>
      </c>
      <c r="M47" s="89">
        <f ca="1" t="shared" si="11"/>
      </c>
      <c r="N47" s="89">
        <f ca="1" t="shared" si="11"/>
      </c>
      <c r="O47" s="89">
        <f ca="1" t="shared" si="11"/>
      </c>
      <c r="P47" s="89">
        <f ca="1" t="shared" si="11"/>
      </c>
      <c r="Q47" s="89">
        <f ca="1" t="shared" si="11"/>
      </c>
      <c r="R47" s="89">
        <f ca="1" t="shared" si="11"/>
      </c>
      <c r="S47" s="89">
        <f ca="1" t="shared" si="11"/>
      </c>
      <c r="T47" s="89">
        <f ca="1" t="shared" si="11"/>
      </c>
      <c r="U47" s="89">
        <f ca="1" t="shared" si="11"/>
      </c>
      <c r="V47" s="89">
        <f ca="1" t="shared" si="7"/>
      </c>
      <c r="W47" s="89">
        <f ca="1" t="shared" si="7"/>
      </c>
      <c r="X47" s="89">
        <f ca="1" t="shared" si="7"/>
      </c>
      <c r="Y47" s="89">
        <f ca="1" t="shared" si="7"/>
      </c>
      <c r="Z47" s="89">
        <f ca="1" t="shared" si="7"/>
      </c>
      <c r="AA47" s="89">
        <f ca="1" t="shared" si="7"/>
      </c>
      <c r="AB47" s="89">
        <f ca="1" t="shared" si="7"/>
      </c>
      <c r="AC47" s="89">
        <f ca="1" t="shared" si="7"/>
      </c>
      <c r="AD47" s="89">
        <f ca="1" t="shared" si="7"/>
      </c>
      <c r="AE47" s="89">
        <f ca="1" t="shared" si="7"/>
      </c>
      <c r="AF47" s="89">
        <f ca="1" t="shared" si="7"/>
      </c>
      <c r="AG47" s="89">
        <f ca="1" t="shared" si="7"/>
      </c>
      <c r="AH47" s="89">
        <f ca="1" t="shared" si="7"/>
      </c>
      <c r="AI47" s="89">
        <f ca="1" t="shared" si="7"/>
      </c>
      <c r="AJ47" s="89">
        <f ca="1" t="shared" si="7"/>
      </c>
      <c r="AK47" s="89">
        <f ca="1" t="shared" si="7"/>
      </c>
      <c r="AL47" s="89">
        <f ca="1" t="shared" si="8"/>
      </c>
      <c r="AM47" s="89">
        <f ca="1" t="shared" si="8"/>
      </c>
      <c r="AN47" s="89">
        <f ca="1" t="shared" si="8"/>
      </c>
      <c r="AO47" s="89">
        <f ca="1" t="shared" si="8"/>
      </c>
      <c r="AP47" s="89">
        <f ca="1" t="shared" si="8"/>
      </c>
      <c r="AQ47" s="89">
        <f ca="1" t="shared" si="8"/>
      </c>
      <c r="AR47" s="89">
        <f ca="1" t="shared" si="8"/>
      </c>
      <c r="AS47" s="89">
        <f ca="1" t="shared" si="8"/>
      </c>
      <c r="AT47" s="89">
        <f ca="1" t="shared" si="8"/>
      </c>
      <c r="AU47" s="89">
        <f ca="1" t="shared" si="8"/>
      </c>
      <c r="AV47" s="89">
        <f ca="1" t="shared" si="8"/>
      </c>
      <c r="AW47" s="89">
        <f ca="1" t="shared" si="8"/>
      </c>
      <c r="AX47" s="89">
        <f ca="1" t="shared" si="8"/>
      </c>
      <c r="AY47" s="89">
        <f ca="1" t="shared" si="8"/>
      </c>
      <c r="AZ47" s="89">
        <f ca="1" t="shared" si="8"/>
      </c>
      <c r="BA47" s="89">
        <f ca="1" t="shared" si="8"/>
      </c>
      <c r="BB47" s="89">
        <f ca="1" t="shared" si="9"/>
      </c>
      <c r="BC47" s="89">
        <f ca="1" t="shared" si="9"/>
      </c>
      <c r="BD47" s="89">
        <f ca="1" t="shared" si="9"/>
      </c>
      <c r="BE47" s="89">
        <f ca="1" t="shared" si="9"/>
      </c>
    </row>
    <row r="48" spans="1:57" ht="12.75">
      <c r="A48" s="84" t="str">
        <f>Risks!B34</f>
        <v>32</v>
      </c>
      <c r="B48" s="85">
        <f>Risks!C34</f>
        <v>0</v>
      </c>
      <c r="C48" s="86">
        <f>Risks!J34</f>
        <v>0</v>
      </c>
      <c r="E48" s="89">
        <f>IF(C48=0,"",Risks!H34*Risks!I34)</f>
      </c>
      <c r="F48" s="89">
        <f ca="1" t="shared" si="11"/>
      </c>
      <c r="G48" s="89">
        <f ca="1" t="shared" si="11"/>
      </c>
      <c r="H48" s="89">
        <f ca="1" t="shared" si="11"/>
      </c>
      <c r="I48" s="89">
        <f ca="1" t="shared" si="11"/>
      </c>
      <c r="J48" s="89">
        <f ca="1" t="shared" si="11"/>
      </c>
      <c r="K48" s="89">
        <f ca="1" t="shared" si="11"/>
      </c>
      <c r="L48" s="89">
        <f ca="1" t="shared" si="11"/>
      </c>
      <c r="M48" s="89">
        <f ca="1" t="shared" si="11"/>
      </c>
      <c r="N48" s="89">
        <f ca="1" t="shared" si="11"/>
      </c>
      <c r="O48" s="89">
        <f ca="1" t="shared" si="11"/>
      </c>
      <c r="P48" s="89">
        <f ca="1" t="shared" si="11"/>
      </c>
      <c r="Q48" s="89">
        <f ca="1" t="shared" si="11"/>
      </c>
      <c r="R48" s="89">
        <f ca="1" t="shared" si="11"/>
      </c>
      <c r="S48" s="89">
        <f ca="1" t="shared" si="11"/>
      </c>
      <c r="T48" s="89">
        <f ca="1" t="shared" si="11"/>
      </c>
      <c r="U48" s="89">
        <f ca="1" t="shared" si="11"/>
      </c>
      <c r="V48" s="89">
        <f aca="true" ca="1" t="shared" si="12" ref="V48:AK63">IF($C48=0,"",$E48*OFFSET($E$3,$C48,V$15))</f>
      </c>
      <c r="W48" s="89">
        <f ca="1" t="shared" si="12"/>
      </c>
      <c r="X48" s="89">
        <f ca="1" t="shared" si="12"/>
      </c>
      <c r="Y48" s="89">
        <f ca="1" t="shared" si="12"/>
      </c>
      <c r="Z48" s="89">
        <f ca="1" t="shared" si="12"/>
      </c>
      <c r="AA48" s="89">
        <f ca="1" t="shared" si="12"/>
      </c>
      <c r="AB48" s="89">
        <f ca="1" t="shared" si="12"/>
      </c>
      <c r="AC48" s="89">
        <f ca="1" t="shared" si="12"/>
      </c>
      <c r="AD48" s="89">
        <f ca="1" t="shared" si="12"/>
      </c>
      <c r="AE48" s="89">
        <f ca="1" t="shared" si="12"/>
      </c>
      <c r="AF48" s="89">
        <f ca="1" t="shared" si="12"/>
      </c>
      <c r="AG48" s="89">
        <f ca="1" t="shared" si="12"/>
      </c>
      <c r="AH48" s="89">
        <f ca="1" t="shared" si="12"/>
      </c>
      <c r="AI48" s="89">
        <f ca="1" t="shared" si="12"/>
      </c>
      <c r="AJ48" s="89">
        <f ca="1" t="shared" si="12"/>
      </c>
      <c r="AK48" s="89">
        <f ca="1" t="shared" si="12"/>
      </c>
      <c r="AL48" s="89">
        <f aca="true" ca="1" t="shared" si="13" ref="AL48:BA63">IF($C48=0,"",$E48*OFFSET($E$3,$C48,AL$15))</f>
      </c>
      <c r="AM48" s="89">
        <f ca="1" t="shared" si="13"/>
      </c>
      <c r="AN48" s="89">
        <f ca="1" t="shared" si="13"/>
      </c>
      <c r="AO48" s="89">
        <f ca="1" t="shared" si="13"/>
      </c>
      <c r="AP48" s="89">
        <f ca="1" t="shared" si="13"/>
      </c>
      <c r="AQ48" s="89">
        <f ca="1" t="shared" si="13"/>
      </c>
      <c r="AR48" s="89">
        <f ca="1" t="shared" si="13"/>
      </c>
      <c r="AS48" s="89">
        <f ca="1" t="shared" si="13"/>
      </c>
      <c r="AT48" s="89">
        <f ca="1" t="shared" si="13"/>
      </c>
      <c r="AU48" s="89">
        <f ca="1" t="shared" si="13"/>
      </c>
      <c r="AV48" s="89">
        <f ca="1" t="shared" si="13"/>
      </c>
      <c r="AW48" s="89">
        <f ca="1" t="shared" si="13"/>
      </c>
      <c r="AX48" s="89">
        <f ca="1" t="shared" si="13"/>
      </c>
      <c r="AY48" s="89">
        <f ca="1" t="shared" si="13"/>
      </c>
      <c r="AZ48" s="89">
        <f ca="1" t="shared" si="13"/>
      </c>
      <c r="BA48" s="89">
        <f ca="1" t="shared" si="13"/>
      </c>
      <c r="BB48" s="89">
        <f ca="1" t="shared" si="9"/>
      </c>
      <c r="BC48" s="89">
        <f ca="1" t="shared" si="9"/>
      </c>
      <c r="BD48" s="89">
        <f ca="1" t="shared" si="9"/>
      </c>
      <c r="BE48" s="89">
        <f ca="1" t="shared" si="9"/>
      </c>
    </row>
    <row r="49" spans="1:57" ht="12.75">
      <c r="A49" s="84" t="str">
        <f>Risks!B35</f>
        <v>33</v>
      </c>
      <c r="B49" s="85">
        <f>Risks!C35</f>
        <v>0</v>
      </c>
      <c r="C49" s="86">
        <f>Risks!J35</f>
        <v>0</v>
      </c>
      <c r="E49" s="89">
        <f>IF(C49=0,"",Risks!H35*Risks!I35)</f>
      </c>
      <c r="F49" s="89">
        <f ca="1" t="shared" si="11"/>
      </c>
      <c r="G49" s="89">
        <f ca="1" t="shared" si="11"/>
      </c>
      <c r="H49" s="89">
        <f ca="1" t="shared" si="11"/>
      </c>
      <c r="I49" s="89">
        <f ca="1" t="shared" si="11"/>
      </c>
      <c r="J49" s="89">
        <f ca="1" t="shared" si="11"/>
      </c>
      <c r="K49" s="89">
        <f ca="1" t="shared" si="11"/>
      </c>
      <c r="L49" s="89">
        <f ca="1" t="shared" si="11"/>
      </c>
      <c r="M49" s="89">
        <f ca="1" t="shared" si="11"/>
      </c>
      <c r="N49" s="89">
        <f ca="1" t="shared" si="11"/>
      </c>
      <c r="O49" s="89">
        <f ca="1" t="shared" si="11"/>
      </c>
      <c r="P49" s="89">
        <f ca="1" t="shared" si="11"/>
      </c>
      <c r="Q49" s="89">
        <f ca="1" t="shared" si="11"/>
      </c>
      <c r="R49" s="89">
        <f ca="1" t="shared" si="11"/>
      </c>
      <c r="S49" s="89">
        <f ca="1" t="shared" si="11"/>
      </c>
      <c r="T49" s="89">
        <f ca="1" t="shared" si="11"/>
      </c>
      <c r="U49" s="89">
        <f aca="true" ca="1" t="shared" si="14" ref="U49:U64">IF($C49=0,"",$E49*OFFSET($E$3,$C49,U$15))</f>
      </c>
      <c r="V49" s="89">
        <f ca="1" t="shared" si="12"/>
      </c>
      <c r="W49" s="89">
        <f ca="1" t="shared" si="12"/>
      </c>
      <c r="X49" s="89">
        <f ca="1" t="shared" si="12"/>
      </c>
      <c r="Y49" s="89">
        <f ca="1" t="shared" si="12"/>
      </c>
      <c r="Z49" s="89">
        <f ca="1" t="shared" si="12"/>
      </c>
      <c r="AA49" s="89">
        <f ca="1" t="shared" si="12"/>
      </c>
      <c r="AB49" s="89">
        <f ca="1" t="shared" si="12"/>
      </c>
      <c r="AC49" s="89">
        <f ca="1" t="shared" si="12"/>
      </c>
      <c r="AD49" s="89">
        <f ca="1" t="shared" si="12"/>
      </c>
      <c r="AE49" s="89">
        <f ca="1" t="shared" si="12"/>
      </c>
      <c r="AF49" s="89">
        <f ca="1" t="shared" si="12"/>
      </c>
      <c r="AG49" s="89">
        <f ca="1" t="shared" si="12"/>
      </c>
      <c r="AH49" s="89">
        <f ca="1" t="shared" si="12"/>
      </c>
      <c r="AI49" s="89">
        <f ca="1" t="shared" si="12"/>
      </c>
      <c r="AJ49" s="89">
        <f ca="1" t="shared" si="12"/>
      </c>
      <c r="AK49" s="89">
        <f ca="1" t="shared" si="12"/>
      </c>
      <c r="AL49" s="89">
        <f ca="1" t="shared" si="13"/>
      </c>
      <c r="AM49" s="89">
        <f ca="1" t="shared" si="13"/>
      </c>
      <c r="AN49" s="89">
        <f ca="1" t="shared" si="13"/>
      </c>
      <c r="AO49" s="89">
        <f ca="1" t="shared" si="13"/>
      </c>
      <c r="AP49" s="89">
        <f ca="1" t="shared" si="13"/>
      </c>
      <c r="AQ49" s="89">
        <f ca="1" t="shared" si="13"/>
      </c>
      <c r="AR49" s="89">
        <f ca="1" t="shared" si="13"/>
      </c>
      <c r="AS49" s="89">
        <f ca="1" t="shared" si="13"/>
      </c>
      <c r="AT49" s="89">
        <f ca="1" t="shared" si="13"/>
      </c>
      <c r="AU49" s="89">
        <f ca="1" t="shared" si="13"/>
      </c>
      <c r="AV49" s="89">
        <f ca="1" t="shared" si="13"/>
      </c>
      <c r="AW49" s="89">
        <f ca="1" t="shared" si="13"/>
      </c>
      <c r="AX49" s="89">
        <f ca="1" t="shared" si="13"/>
      </c>
      <c r="AY49" s="89">
        <f ca="1" t="shared" si="13"/>
      </c>
      <c r="AZ49" s="89">
        <f ca="1" t="shared" si="13"/>
      </c>
      <c r="BA49" s="89">
        <f ca="1" t="shared" si="13"/>
      </c>
      <c r="BB49" s="89">
        <f ca="1" t="shared" si="9"/>
      </c>
      <c r="BC49" s="89">
        <f ca="1" t="shared" si="9"/>
      </c>
      <c r="BD49" s="89">
        <f ca="1" t="shared" si="9"/>
      </c>
      <c r="BE49" s="89">
        <f ca="1" t="shared" si="9"/>
      </c>
    </row>
    <row r="50" spans="1:57" ht="12.75">
      <c r="A50" s="84" t="str">
        <f>Risks!B36</f>
        <v>34</v>
      </c>
      <c r="B50" s="85">
        <f>Risks!C36</f>
        <v>0</v>
      </c>
      <c r="C50" s="86">
        <f>Risks!J36</f>
        <v>0</v>
      </c>
      <c r="E50" s="89">
        <f>IF(C50=0,"",Risks!H36*Risks!I36)</f>
      </c>
      <c r="F50" s="89">
        <f aca="true" ca="1" t="shared" si="15" ref="F50:U65">IF($C50=0,"",$E50*OFFSET($E$3,$C50,F$15))</f>
      </c>
      <c r="G50" s="89">
        <f ca="1" t="shared" si="15"/>
      </c>
      <c r="H50" s="89">
        <f ca="1" t="shared" si="15"/>
      </c>
      <c r="I50" s="89">
        <f ca="1" t="shared" si="15"/>
      </c>
      <c r="J50" s="89">
        <f ca="1" t="shared" si="15"/>
      </c>
      <c r="K50" s="89">
        <f ca="1" t="shared" si="15"/>
      </c>
      <c r="L50" s="89">
        <f ca="1" t="shared" si="15"/>
      </c>
      <c r="M50" s="89">
        <f ca="1" t="shared" si="15"/>
      </c>
      <c r="N50" s="89">
        <f ca="1" t="shared" si="15"/>
      </c>
      <c r="O50" s="89">
        <f ca="1" t="shared" si="15"/>
      </c>
      <c r="P50" s="89">
        <f ca="1" t="shared" si="15"/>
      </c>
      <c r="Q50" s="89">
        <f ca="1" t="shared" si="15"/>
      </c>
      <c r="R50" s="89">
        <f ca="1" t="shared" si="15"/>
      </c>
      <c r="S50" s="89">
        <f ca="1" t="shared" si="15"/>
      </c>
      <c r="T50" s="89">
        <f ca="1" t="shared" si="15"/>
      </c>
      <c r="U50" s="89">
        <f ca="1" t="shared" si="14"/>
      </c>
      <c r="V50" s="89">
        <f ca="1" t="shared" si="12"/>
      </c>
      <c r="W50" s="89">
        <f ca="1" t="shared" si="12"/>
      </c>
      <c r="X50" s="89">
        <f ca="1" t="shared" si="12"/>
      </c>
      <c r="Y50" s="89">
        <f ca="1" t="shared" si="12"/>
      </c>
      <c r="Z50" s="89">
        <f ca="1" t="shared" si="12"/>
      </c>
      <c r="AA50" s="89">
        <f ca="1" t="shared" si="12"/>
      </c>
      <c r="AB50" s="89">
        <f ca="1" t="shared" si="12"/>
      </c>
      <c r="AC50" s="89">
        <f ca="1" t="shared" si="12"/>
      </c>
      <c r="AD50" s="89">
        <f ca="1" t="shared" si="12"/>
      </c>
      <c r="AE50" s="89">
        <f ca="1" t="shared" si="12"/>
      </c>
      <c r="AF50" s="89">
        <f ca="1" t="shared" si="12"/>
      </c>
      <c r="AG50" s="89">
        <f ca="1" t="shared" si="12"/>
      </c>
      <c r="AH50" s="89">
        <f ca="1" t="shared" si="12"/>
      </c>
      <c r="AI50" s="89">
        <f ca="1" t="shared" si="12"/>
      </c>
      <c r="AJ50" s="89">
        <f ca="1" t="shared" si="12"/>
      </c>
      <c r="AK50" s="89">
        <f ca="1" t="shared" si="12"/>
      </c>
      <c r="AL50" s="89">
        <f ca="1" t="shared" si="13"/>
      </c>
      <c r="AM50" s="89">
        <f ca="1" t="shared" si="13"/>
      </c>
      <c r="AN50" s="89">
        <f ca="1" t="shared" si="13"/>
      </c>
      <c r="AO50" s="89">
        <f ca="1" t="shared" si="13"/>
      </c>
      <c r="AP50" s="89">
        <f ca="1" t="shared" si="13"/>
      </c>
      <c r="AQ50" s="89">
        <f ca="1" t="shared" si="13"/>
      </c>
      <c r="AR50" s="89">
        <f ca="1" t="shared" si="13"/>
      </c>
      <c r="AS50" s="89">
        <f ca="1" t="shared" si="13"/>
      </c>
      <c r="AT50" s="89">
        <f ca="1" t="shared" si="13"/>
      </c>
      <c r="AU50" s="89">
        <f ca="1" t="shared" si="13"/>
      </c>
      <c r="AV50" s="89">
        <f ca="1" t="shared" si="13"/>
      </c>
      <c r="AW50" s="89">
        <f ca="1" t="shared" si="13"/>
      </c>
      <c r="AX50" s="89">
        <f ca="1" t="shared" si="13"/>
      </c>
      <c r="AY50" s="89">
        <f ca="1" t="shared" si="13"/>
      </c>
      <c r="AZ50" s="89">
        <f ca="1" t="shared" si="13"/>
      </c>
      <c r="BA50" s="89">
        <f ca="1" t="shared" si="13"/>
      </c>
      <c r="BB50" s="89">
        <f ca="1" t="shared" si="9"/>
      </c>
      <c r="BC50" s="89">
        <f ca="1" t="shared" si="9"/>
      </c>
      <c r="BD50" s="89">
        <f ca="1" t="shared" si="9"/>
      </c>
      <c r="BE50" s="89">
        <f ca="1" t="shared" si="9"/>
      </c>
    </row>
    <row r="51" spans="1:57" ht="12.75">
      <c r="A51" s="84" t="str">
        <f>Risks!B37</f>
        <v>35</v>
      </c>
      <c r="B51" s="85">
        <f>Risks!C37</f>
        <v>0</v>
      </c>
      <c r="C51" s="86">
        <f>Risks!J37</f>
        <v>0</v>
      </c>
      <c r="E51" s="89">
        <f>IF(C51=0,"",Risks!H37*Risks!I37)</f>
      </c>
      <c r="F51" s="89">
        <f ca="1" t="shared" si="15"/>
      </c>
      <c r="G51" s="89">
        <f ca="1" t="shared" si="15"/>
      </c>
      <c r="H51" s="89">
        <f ca="1" t="shared" si="15"/>
      </c>
      <c r="I51" s="89">
        <f ca="1" t="shared" si="15"/>
      </c>
      <c r="J51" s="89">
        <f ca="1" t="shared" si="15"/>
      </c>
      <c r="K51" s="89">
        <f ca="1" t="shared" si="15"/>
      </c>
      <c r="L51" s="89">
        <f ca="1" t="shared" si="15"/>
      </c>
      <c r="M51" s="89">
        <f ca="1" t="shared" si="15"/>
      </c>
      <c r="N51" s="89">
        <f ca="1" t="shared" si="15"/>
      </c>
      <c r="O51" s="89">
        <f ca="1" t="shared" si="15"/>
      </c>
      <c r="P51" s="89">
        <f ca="1" t="shared" si="15"/>
      </c>
      <c r="Q51" s="89">
        <f ca="1" t="shared" si="15"/>
      </c>
      <c r="R51" s="89">
        <f ca="1" t="shared" si="15"/>
      </c>
      <c r="S51" s="89">
        <f ca="1" t="shared" si="15"/>
      </c>
      <c r="T51" s="89">
        <f ca="1" t="shared" si="15"/>
      </c>
      <c r="U51" s="89">
        <f ca="1" t="shared" si="14"/>
      </c>
      <c r="V51" s="89">
        <f ca="1" t="shared" si="12"/>
      </c>
      <c r="W51" s="89">
        <f ca="1" t="shared" si="12"/>
      </c>
      <c r="X51" s="89">
        <f ca="1" t="shared" si="12"/>
      </c>
      <c r="Y51" s="89">
        <f ca="1" t="shared" si="12"/>
      </c>
      <c r="Z51" s="89">
        <f ca="1" t="shared" si="12"/>
      </c>
      <c r="AA51" s="89">
        <f ca="1" t="shared" si="12"/>
      </c>
      <c r="AB51" s="89">
        <f ca="1" t="shared" si="12"/>
      </c>
      <c r="AC51" s="89">
        <f ca="1" t="shared" si="12"/>
      </c>
      <c r="AD51" s="89">
        <f ca="1" t="shared" si="12"/>
      </c>
      <c r="AE51" s="89">
        <f ca="1" t="shared" si="12"/>
      </c>
      <c r="AF51" s="89">
        <f ca="1" t="shared" si="12"/>
      </c>
      <c r="AG51" s="89">
        <f ca="1" t="shared" si="12"/>
      </c>
      <c r="AH51" s="89">
        <f ca="1" t="shared" si="12"/>
      </c>
      <c r="AI51" s="89">
        <f ca="1" t="shared" si="12"/>
      </c>
      <c r="AJ51" s="89">
        <f ca="1" t="shared" si="12"/>
      </c>
      <c r="AK51" s="89">
        <f ca="1" t="shared" si="12"/>
      </c>
      <c r="AL51" s="89">
        <f ca="1" t="shared" si="13"/>
      </c>
      <c r="AM51" s="89">
        <f ca="1" t="shared" si="13"/>
      </c>
      <c r="AN51" s="89">
        <f ca="1" t="shared" si="13"/>
      </c>
      <c r="AO51" s="89">
        <f ca="1" t="shared" si="13"/>
      </c>
      <c r="AP51" s="89">
        <f ca="1" t="shared" si="13"/>
      </c>
      <c r="AQ51" s="89">
        <f ca="1" t="shared" si="13"/>
      </c>
      <c r="AR51" s="89">
        <f ca="1" t="shared" si="13"/>
      </c>
      <c r="AS51" s="89">
        <f ca="1" t="shared" si="13"/>
      </c>
      <c r="AT51" s="89">
        <f ca="1" t="shared" si="13"/>
      </c>
      <c r="AU51" s="89">
        <f ca="1" t="shared" si="13"/>
      </c>
      <c r="AV51" s="89">
        <f ca="1" t="shared" si="13"/>
      </c>
      <c r="AW51" s="89">
        <f ca="1" t="shared" si="13"/>
      </c>
      <c r="AX51" s="89">
        <f ca="1" t="shared" si="13"/>
      </c>
      <c r="AY51" s="89">
        <f ca="1" t="shared" si="13"/>
      </c>
      <c r="AZ51" s="89">
        <f ca="1" t="shared" si="13"/>
      </c>
      <c r="BA51" s="89">
        <f ca="1" t="shared" si="13"/>
      </c>
      <c r="BB51" s="89">
        <f ca="1" t="shared" si="9"/>
      </c>
      <c r="BC51" s="89">
        <f ca="1" t="shared" si="9"/>
      </c>
      <c r="BD51" s="89">
        <f ca="1" t="shared" si="9"/>
      </c>
      <c r="BE51" s="89">
        <f ca="1" t="shared" si="9"/>
      </c>
    </row>
    <row r="52" spans="1:57" ht="12.75">
      <c r="A52" s="84" t="str">
        <f>Risks!B38</f>
        <v>36</v>
      </c>
      <c r="B52" s="85">
        <f>Risks!C38</f>
        <v>0</v>
      </c>
      <c r="C52" s="86">
        <f>Risks!J38</f>
        <v>0</v>
      </c>
      <c r="E52" s="89">
        <f>IF(C52=0,"",Risks!H38*Risks!I38)</f>
      </c>
      <c r="F52" s="89">
        <f ca="1" t="shared" si="15"/>
      </c>
      <c r="G52" s="89">
        <f ca="1" t="shared" si="15"/>
      </c>
      <c r="H52" s="89">
        <f ca="1" t="shared" si="15"/>
      </c>
      <c r="I52" s="89">
        <f ca="1" t="shared" si="15"/>
      </c>
      <c r="J52" s="89">
        <f ca="1" t="shared" si="15"/>
      </c>
      <c r="K52" s="89">
        <f ca="1" t="shared" si="15"/>
      </c>
      <c r="L52" s="89">
        <f ca="1" t="shared" si="15"/>
      </c>
      <c r="M52" s="89">
        <f ca="1" t="shared" si="15"/>
      </c>
      <c r="N52" s="89">
        <f ca="1" t="shared" si="15"/>
      </c>
      <c r="O52" s="89">
        <f ca="1" t="shared" si="15"/>
      </c>
      <c r="P52" s="89">
        <f ca="1" t="shared" si="15"/>
      </c>
      <c r="Q52" s="89">
        <f ca="1" t="shared" si="15"/>
      </c>
      <c r="R52" s="89">
        <f ca="1" t="shared" si="15"/>
      </c>
      <c r="S52" s="89">
        <f ca="1" t="shared" si="15"/>
      </c>
      <c r="T52" s="89">
        <f ca="1" t="shared" si="15"/>
      </c>
      <c r="U52" s="89">
        <f ca="1" t="shared" si="14"/>
      </c>
      <c r="V52" s="89">
        <f ca="1" t="shared" si="12"/>
      </c>
      <c r="W52" s="89">
        <f ca="1" t="shared" si="12"/>
      </c>
      <c r="X52" s="89">
        <f ca="1" t="shared" si="12"/>
      </c>
      <c r="Y52" s="89">
        <f ca="1" t="shared" si="12"/>
      </c>
      <c r="Z52" s="89">
        <f ca="1" t="shared" si="12"/>
      </c>
      <c r="AA52" s="89">
        <f ca="1" t="shared" si="12"/>
      </c>
      <c r="AB52" s="89">
        <f ca="1" t="shared" si="12"/>
      </c>
      <c r="AC52" s="89">
        <f ca="1" t="shared" si="12"/>
      </c>
      <c r="AD52" s="89">
        <f ca="1" t="shared" si="12"/>
      </c>
      <c r="AE52" s="89">
        <f ca="1" t="shared" si="12"/>
      </c>
      <c r="AF52" s="89">
        <f ca="1" t="shared" si="12"/>
      </c>
      <c r="AG52" s="89">
        <f ca="1" t="shared" si="12"/>
      </c>
      <c r="AH52" s="89">
        <f ca="1" t="shared" si="12"/>
      </c>
      <c r="AI52" s="89">
        <f ca="1" t="shared" si="12"/>
      </c>
      <c r="AJ52" s="89">
        <f ca="1" t="shared" si="12"/>
      </c>
      <c r="AK52" s="89">
        <f ca="1" t="shared" si="12"/>
      </c>
      <c r="AL52" s="89">
        <f ca="1" t="shared" si="13"/>
      </c>
      <c r="AM52" s="89">
        <f ca="1" t="shared" si="13"/>
      </c>
      <c r="AN52" s="89">
        <f ca="1" t="shared" si="13"/>
      </c>
      <c r="AO52" s="89">
        <f ca="1" t="shared" si="13"/>
      </c>
      <c r="AP52" s="89">
        <f ca="1" t="shared" si="13"/>
      </c>
      <c r="AQ52" s="89">
        <f ca="1" t="shared" si="13"/>
      </c>
      <c r="AR52" s="89">
        <f ca="1" t="shared" si="13"/>
      </c>
      <c r="AS52" s="89">
        <f ca="1" t="shared" si="13"/>
      </c>
      <c r="AT52" s="89">
        <f ca="1" t="shared" si="13"/>
      </c>
      <c r="AU52" s="89">
        <f ca="1" t="shared" si="13"/>
      </c>
      <c r="AV52" s="89">
        <f ca="1" t="shared" si="13"/>
      </c>
      <c r="AW52" s="89">
        <f ca="1" t="shared" si="13"/>
      </c>
      <c r="AX52" s="89">
        <f ca="1" t="shared" si="13"/>
      </c>
      <c r="AY52" s="89">
        <f ca="1" t="shared" si="13"/>
      </c>
      <c r="AZ52" s="89">
        <f ca="1" t="shared" si="13"/>
      </c>
      <c r="BA52" s="89">
        <f ca="1" t="shared" si="13"/>
      </c>
      <c r="BB52" s="89">
        <f aca="true" ca="1" t="shared" si="16" ref="BB52:BE66">IF($C52=0,"",$E52*OFFSET($E$3,$C52,BB$15))</f>
      </c>
      <c r="BC52" s="89">
        <f ca="1" t="shared" si="16"/>
      </c>
      <c r="BD52" s="89">
        <f ca="1" t="shared" si="16"/>
      </c>
      <c r="BE52" s="89">
        <f ca="1" t="shared" si="16"/>
      </c>
    </row>
    <row r="53" spans="1:57" ht="12.75">
      <c r="A53" s="84" t="str">
        <f>Risks!B39</f>
        <v>37</v>
      </c>
      <c r="B53" s="85">
        <f>Risks!C39</f>
        <v>0</v>
      </c>
      <c r="C53" s="86">
        <f>Risks!J39</f>
        <v>0</v>
      </c>
      <c r="E53" s="89">
        <f>IF(C53=0,"",Risks!H39*Risks!I39)</f>
      </c>
      <c r="F53" s="89">
        <f ca="1" t="shared" si="15"/>
      </c>
      <c r="G53" s="89">
        <f ca="1" t="shared" si="15"/>
      </c>
      <c r="H53" s="89">
        <f ca="1" t="shared" si="15"/>
      </c>
      <c r="I53" s="89">
        <f ca="1" t="shared" si="15"/>
      </c>
      <c r="J53" s="89">
        <f ca="1" t="shared" si="15"/>
      </c>
      <c r="K53" s="89">
        <f ca="1" t="shared" si="15"/>
      </c>
      <c r="L53" s="89">
        <f ca="1" t="shared" si="15"/>
      </c>
      <c r="M53" s="89">
        <f ca="1" t="shared" si="15"/>
      </c>
      <c r="N53" s="89">
        <f ca="1" t="shared" si="15"/>
      </c>
      <c r="O53" s="89">
        <f ca="1" t="shared" si="15"/>
      </c>
      <c r="P53" s="89">
        <f ca="1" t="shared" si="15"/>
      </c>
      <c r="Q53" s="89">
        <f ca="1" t="shared" si="15"/>
      </c>
      <c r="R53" s="89">
        <f ca="1" t="shared" si="15"/>
      </c>
      <c r="S53" s="89">
        <f ca="1" t="shared" si="15"/>
      </c>
      <c r="T53" s="89">
        <f ca="1" t="shared" si="15"/>
      </c>
      <c r="U53" s="89">
        <f ca="1" t="shared" si="14"/>
      </c>
      <c r="V53" s="89">
        <f ca="1" t="shared" si="12"/>
      </c>
      <c r="W53" s="89">
        <f ca="1" t="shared" si="12"/>
      </c>
      <c r="X53" s="89">
        <f ca="1" t="shared" si="12"/>
      </c>
      <c r="Y53" s="89">
        <f ca="1" t="shared" si="12"/>
      </c>
      <c r="Z53" s="89">
        <f ca="1" t="shared" si="12"/>
      </c>
      <c r="AA53" s="89">
        <f ca="1" t="shared" si="12"/>
      </c>
      <c r="AB53" s="89">
        <f ca="1" t="shared" si="12"/>
      </c>
      <c r="AC53" s="89">
        <f ca="1" t="shared" si="12"/>
      </c>
      <c r="AD53" s="89">
        <f ca="1" t="shared" si="12"/>
      </c>
      <c r="AE53" s="89">
        <f ca="1" t="shared" si="12"/>
      </c>
      <c r="AF53" s="89">
        <f ca="1" t="shared" si="12"/>
      </c>
      <c r="AG53" s="89">
        <f ca="1" t="shared" si="12"/>
      </c>
      <c r="AH53" s="89">
        <f ca="1" t="shared" si="12"/>
      </c>
      <c r="AI53" s="89">
        <f ca="1" t="shared" si="12"/>
      </c>
      <c r="AJ53" s="89">
        <f ca="1" t="shared" si="12"/>
      </c>
      <c r="AK53" s="89">
        <f ca="1" t="shared" si="12"/>
      </c>
      <c r="AL53" s="89">
        <f ca="1" t="shared" si="13"/>
      </c>
      <c r="AM53" s="89">
        <f ca="1" t="shared" si="13"/>
      </c>
      <c r="AN53" s="89">
        <f ca="1" t="shared" si="13"/>
      </c>
      <c r="AO53" s="89">
        <f ca="1" t="shared" si="13"/>
      </c>
      <c r="AP53" s="89">
        <f ca="1" t="shared" si="13"/>
      </c>
      <c r="AQ53" s="89">
        <f ca="1" t="shared" si="13"/>
      </c>
      <c r="AR53" s="89">
        <f ca="1" t="shared" si="13"/>
      </c>
      <c r="AS53" s="89">
        <f ca="1" t="shared" si="13"/>
      </c>
      <c r="AT53" s="89">
        <f ca="1" t="shared" si="13"/>
      </c>
      <c r="AU53" s="89">
        <f ca="1" t="shared" si="13"/>
      </c>
      <c r="AV53" s="89">
        <f ca="1" t="shared" si="13"/>
      </c>
      <c r="AW53" s="89">
        <f ca="1" t="shared" si="13"/>
      </c>
      <c r="AX53" s="89">
        <f ca="1" t="shared" si="13"/>
      </c>
      <c r="AY53" s="89">
        <f ca="1" t="shared" si="13"/>
      </c>
      <c r="AZ53" s="89">
        <f ca="1" t="shared" si="13"/>
      </c>
      <c r="BA53" s="89">
        <f ca="1" t="shared" si="13"/>
      </c>
      <c r="BB53" s="89">
        <f ca="1" t="shared" si="16"/>
      </c>
      <c r="BC53" s="89">
        <f ca="1" t="shared" si="16"/>
      </c>
      <c r="BD53" s="89">
        <f ca="1" t="shared" si="16"/>
      </c>
      <c r="BE53" s="89">
        <f ca="1" t="shared" si="16"/>
      </c>
    </row>
    <row r="54" spans="1:57" ht="12.75">
      <c r="A54" s="84" t="str">
        <f>Risks!B40</f>
        <v>38</v>
      </c>
      <c r="B54" s="85">
        <f>Risks!C40</f>
        <v>0</v>
      </c>
      <c r="C54" s="86">
        <f>Risks!J40</f>
        <v>0</v>
      </c>
      <c r="E54" s="89">
        <f>IF(C54=0,"",Risks!H40*Risks!I40)</f>
      </c>
      <c r="F54" s="89">
        <f ca="1" t="shared" si="15"/>
      </c>
      <c r="G54" s="89">
        <f ca="1" t="shared" si="15"/>
      </c>
      <c r="H54" s="89">
        <f ca="1" t="shared" si="15"/>
      </c>
      <c r="I54" s="89">
        <f ca="1" t="shared" si="15"/>
      </c>
      <c r="J54" s="89">
        <f ca="1" t="shared" si="15"/>
      </c>
      <c r="K54" s="89">
        <f ca="1" t="shared" si="15"/>
      </c>
      <c r="L54" s="89">
        <f ca="1" t="shared" si="15"/>
      </c>
      <c r="M54" s="89">
        <f ca="1" t="shared" si="15"/>
      </c>
      <c r="N54" s="89">
        <f ca="1" t="shared" si="15"/>
      </c>
      <c r="O54" s="89">
        <f ca="1" t="shared" si="15"/>
      </c>
      <c r="P54" s="89">
        <f ca="1" t="shared" si="15"/>
      </c>
      <c r="Q54" s="89">
        <f ca="1" t="shared" si="15"/>
      </c>
      <c r="R54" s="89">
        <f ca="1" t="shared" si="15"/>
      </c>
      <c r="S54" s="89">
        <f ca="1" t="shared" si="15"/>
      </c>
      <c r="T54" s="89">
        <f ca="1" t="shared" si="15"/>
      </c>
      <c r="U54" s="89">
        <f ca="1" t="shared" si="14"/>
      </c>
      <c r="V54" s="89">
        <f ca="1" t="shared" si="12"/>
      </c>
      <c r="W54" s="89">
        <f ca="1" t="shared" si="12"/>
      </c>
      <c r="X54" s="89">
        <f ca="1" t="shared" si="12"/>
      </c>
      <c r="Y54" s="89">
        <f ca="1" t="shared" si="12"/>
      </c>
      <c r="Z54" s="89">
        <f ca="1" t="shared" si="12"/>
      </c>
      <c r="AA54" s="89">
        <f ca="1" t="shared" si="12"/>
      </c>
      <c r="AB54" s="89">
        <f ca="1" t="shared" si="12"/>
      </c>
      <c r="AC54" s="89">
        <f ca="1" t="shared" si="12"/>
      </c>
      <c r="AD54" s="89">
        <f ca="1" t="shared" si="12"/>
      </c>
      <c r="AE54" s="89">
        <f ca="1" t="shared" si="12"/>
      </c>
      <c r="AF54" s="89">
        <f ca="1" t="shared" si="12"/>
      </c>
      <c r="AG54" s="89">
        <f ca="1" t="shared" si="12"/>
      </c>
      <c r="AH54" s="89">
        <f ca="1" t="shared" si="12"/>
      </c>
      <c r="AI54" s="89">
        <f ca="1" t="shared" si="12"/>
      </c>
      <c r="AJ54" s="89">
        <f ca="1" t="shared" si="12"/>
      </c>
      <c r="AK54" s="89">
        <f ca="1" t="shared" si="12"/>
      </c>
      <c r="AL54" s="89">
        <f ca="1" t="shared" si="13"/>
      </c>
      <c r="AM54" s="89">
        <f ca="1" t="shared" si="13"/>
      </c>
      <c r="AN54" s="89">
        <f ca="1" t="shared" si="13"/>
      </c>
      <c r="AO54" s="89">
        <f ca="1" t="shared" si="13"/>
      </c>
      <c r="AP54" s="89">
        <f ca="1" t="shared" si="13"/>
      </c>
      <c r="AQ54" s="89">
        <f ca="1" t="shared" si="13"/>
      </c>
      <c r="AR54" s="89">
        <f ca="1" t="shared" si="13"/>
      </c>
      <c r="AS54" s="89">
        <f ca="1" t="shared" si="13"/>
      </c>
      <c r="AT54" s="89">
        <f ca="1" t="shared" si="13"/>
      </c>
      <c r="AU54" s="89">
        <f ca="1" t="shared" si="13"/>
      </c>
      <c r="AV54" s="89">
        <f ca="1" t="shared" si="13"/>
      </c>
      <c r="AW54" s="89">
        <f ca="1" t="shared" si="13"/>
      </c>
      <c r="AX54" s="89">
        <f ca="1" t="shared" si="13"/>
      </c>
      <c r="AY54" s="89">
        <f ca="1" t="shared" si="13"/>
      </c>
      <c r="AZ54" s="89">
        <f ca="1" t="shared" si="13"/>
      </c>
      <c r="BA54" s="89">
        <f ca="1" t="shared" si="13"/>
      </c>
      <c r="BB54" s="89">
        <f ca="1" t="shared" si="16"/>
      </c>
      <c r="BC54" s="89">
        <f ca="1" t="shared" si="16"/>
      </c>
      <c r="BD54" s="89">
        <f ca="1" t="shared" si="16"/>
      </c>
      <c r="BE54" s="89">
        <f ca="1" t="shared" si="16"/>
      </c>
    </row>
    <row r="55" spans="1:57" ht="12.75">
      <c r="A55" s="84" t="str">
        <f>Risks!B41</f>
        <v>39</v>
      </c>
      <c r="B55" s="85">
        <f>Risks!C41</f>
        <v>0</v>
      </c>
      <c r="C55" s="86">
        <f>Risks!J41</f>
        <v>0</v>
      </c>
      <c r="E55" s="89">
        <f>IF(C55=0,"",Risks!H41*Risks!I41)</f>
      </c>
      <c r="F55" s="89">
        <f ca="1" t="shared" si="15"/>
      </c>
      <c r="G55" s="89">
        <f ca="1" t="shared" si="15"/>
      </c>
      <c r="H55" s="89">
        <f ca="1" t="shared" si="15"/>
      </c>
      <c r="I55" s="89">
        <f ca="1" t="shared" si="15"/>
      </c>
      <c r="J55" s="89">
        <f ca="1" t="shared" si="15"/>
      </c>
      <c r="K55" s="89">
        <f ca="1" t="shared" si="15"/>
      </c>
      <c r="L55" s="89">
        <f ca="1" t="shared" si="15"/>
      </c>
      <c r="M55" s="89">
        <f ca="1" t="shared" si="15"/>
      </c>
      <c r="N55" s="89">
        <f ca="1" t="shared" si="15"/>
      </c>
      <c r="O55" s="89">
        <f ca="1" t="shared" si="15"/>
      </c>
      <c r="P55" s="89">
        <f ca="1" t="shared" si="15"/>
      </c>
      <c r="Q55" s="89">
        <f ca="1" t="shared" si="15"/>
      </c>
      <c r="R55" s="89">
        <f ca="1" t="shared" si="15"/>
      </c>
      <c r="S55" s="89">
        <f ca="1" t="shared" si="15"/>
      </c>
      <c r="T55" s="89">
        <f ca="1" t="shared" si="15"/>
      </c>
      <c r="U55" s="89">
        <f ca="1" t="shared" si="14"/>
      </c>
      <c r="V55" s="89">
        <f ca="1" t="shared" si="12"/>
      </c>
      <c r="W55" s="89">
        <f ca="1" t="shared" si="12"/>
      </c>
      <c r="X55" s="89">
        <f ca="1" t="shared" si="12"/>
      </c>
      <c r="Y55" s="89">
        <f ca="1" t="shared" si="12"/>
      </c>
      <c r="Z55" s="89">
        <f ca="1" t="shared" si="12"/>
      </c>
      <c r="AA55" s="89">
        <f ca="1" t="shared" si="12"/>
      </c>
      <c r="AB55" s="89">
        <f ca="1" t="shared" si="12"/>
      </c>
      <c r="AC55" s="89">
        <f ca="1" t="shared" si="12"/>
      </c>
      <c r="AD55" s="89">
        <f ca="1" t="shared" si="12"/>
      </c>
      <c r="AE55" s="89">
        <f ca="1" t="shared" si="12"/>
      </c>
      <c r="AF55" s="89">
        <f ca="1" t="shared" si="12"/>
      </c>
      <c r="AG55" s="89">
        <f ca="1" t="shared" si="12"/>
      </c>
      <c r="AH55" s="89">
        <f ca="1" t="shared" si="12"/>
      </c>
      <c r="AI55" s="89">
        <f ca="1" t="shared" si="12"/>
      </c>
      <c r="AJ55" s="89">
        <f ca="1" t="shared" si="12"/>
      </c>
      <c r="AK55" s="89">
        <f ca="1" t="shared" si="12"/>
      </c>
      <c r="AL55" s="89">
        <f ca="1" t="shared" si="13"/>
      </c>
      <c r="AM55" s="89">
        <f ca="1" t="shared" si="13"/>
      </c>
      <c r="AN55" s="89">
        <f ca="1" t="shared" si="13"/>
      </c>
      <c r="AO55" s="89">
        <f ca="1" t="shared" si="13"/>
      </c>
      <c r="AP55" s="89">
        <f ca="1" t="shared" si="13"/>
      </c>
      <c r="AQ55" s="89">
        <f ca="1" t="shared" si="13"/>
      </c>
      <c r="AR55" s="89">
        <f ca="1" t="shared" si="13"/>
      </c>
      <c r="AS55" s="89">
        <f ca="1" t="shared" si="13"/>
      </c>
      <c r="AT55" s="89">
        <f ca="1" t="shared" si="13"/>
      </c>
      <c r="AU55" s="89">
        <f ca="1" t="shared" si="13"/>
      </c>
      <c r="AV55" s="89">
        <f ca="1" t="shared" si="13"/>
      </c>
      <c r="AW55" s="89">
        <f ca="1" t="shared" si="13"/>
      </c>
      <c r="AX55" s="89">
        <f ca="1" t="shared" si="13"/>
      </c>
      <c r="AY55" s="89">
        <f ca="1" t="shared" si="13"/>
      </c>
      <c r="AZ55" s="89">
        <f ca="1" t="shared" si="13"/>
      </c>
      <c r="BA55" s="89">
        <f ca="1" t="shared" si="13"/>
      </c>
      <c r="BB55" s="89">
        <f ca="1" t="shared" si="16"/>
      </c>
      <c r="BC55" s="89">
        <f ca="1" t="shared" si="16"/>
      </c>
      <c r="BD55" s="89">
        <f ca="1" t="shared" si="16"/>
      </c>
      <c r="BE55" s="89">
        <f ca="1" t="shared" si="16"/>
      </c>
    </row>
    <row r="56" spans="1:57" ht="12.75">
      <c r="A56" s="84" t="str">
        <f>Risks!B42</f>
        <v>40</v>
      </c>
      <c r="B56" s="85">
        <f>Risks!C42</f>
        <v>0</v>
      </c>
      <c r="C56" s="86">
        <f>Risks!J42</f>
        <v>0</v>
      </c>
      <c r="E56" s="89">
        <f>IF(C56=0,"",Risks!H42*Risks!I42)</f>
      </c>
      <c r="F56" s="89">
        <f ca="1" t="shared" si="15"/>
      </c>
      <c r="G56" s="89">
        <f ca="1" t="shared" si="15"/>
      </c>
      <c r="H56" s="89">
        <f ca="1" t="shared" si="15"/>
      </c>
      <c r="I56" s="89">
        <f ca="1" t="shared" si="15"/>
      </c>
      <c r="J56" s="89">
        <f ca="1" t="shared" si="15"/>
      </c>
      <c r="K56" s="89">
        <f ca="1" t="shared" si="15"/>
      </c>
      <c r="L56" s="89">
        <f ca="1" t="shared" si="15"/>
      </c>
      <c r="M56" s="89">
        <f ca="1" t="shared" si="15"/>
      </c>
      <c r="N56" s="89">
        <f ca="1" t="shared" si="15"/>
      </c>
      <c r="O56" s="89">
        <f ca="1" t="shared" si="15"/>
      </c>
      <c r="P56" s="89">
        <f ca="1" t="shared" si="15"/>
      </c>
      <c r="Q56" s="89">
        <f ca="1" t="shared" si="15"/>
      </c>
      <c r="R56" s="89">
        <f ca="1" t="shared" si="15"/>
      </c>
      <c r="S56" s="89">
        <f ca="1" t="shared" si="15"/>
      </c>
      <c r="T56" s="89">
        <f ca="1" t="shared" si="15"/>
      </c>
      <c r="U56" s="89">
        <f ca="1" t="shared" si="14"/>
      </c>
      <c r="V56" s="89">
        <f ca="1" t="shared" si="12"/>
      </c>
      <c r="W56" s="89">
        <f ca="1" t="shared" si="12"/>
      </c>
      <c r="X56" s="89">
        <f ca="1" t="shared" si="12"/>
      </c>
      <c r="Y56" s="89">
        <f ca="1" t="shared" si="12"/>
      </c>
      <c r="Z56" s="89">
        <f ca="1" t="shared" si="12"/>
      </c>
      <c r="AA56" s="89">
        <f ca="1" t="shared" si="12"/>
      </c>
      <c r="AB56" s="89">
        <f ca="1" t="shared" si="12"/>
      </c>
      <c r="AC56" s="89">
        <f ca="1" t="shared" si="12"/>
      </c>
      <c r="AD56" s="89">
        <f ca="1" t="shared" si="12"/>
      </c>
      <c r="AE56" s="89">
        <f ca="1" t="shared" si="12"/>
      </c>
      <c r="AF56" s="89">
        <f ca="1" t="shared" si="12"/>
      </c>
      <c r="AG56" s="89">
        <f ca="1" t="shared" si="12"/>
      </c>
      <c r="AH56" s="89">
        <f ca="1" t="shared" si="12"/>
      </c>
      <c r="AI56" s="89">
        <f ca="1" t="shared" si="12"/>
      </c>
      <c r="AJ56" s="89">
        <f ca="1" t="shared" si="12"/>
      </c>
      <c r="AK56" s="89">
        <f ca="1" t="shared" si="12"/>
      </c>
      <c r="AL56" s="89">
        <f ca="1" t="shared" si="13"/>
      </c>
      <c r="AM56" s="89">
        <f ca="1" t="shared" si="13"/>
      </c>
      <c r="AN56" s="89">
        <f ca="1" t="shared" si="13"/>
      </c>
      <c r="AO56" s="89">
        <f ca="1" t="shared" si="13"/>
      </c>
      <c r="AP56" s="89">
        <f ca="1" t="shared" si="13"/>
      </c>
      <c r="AQ56" s="89">
        <f ca="1" t="shared" si="13"/>
      </c>
      <c r="AR56" s="89">
        <f ca="1" t="shared" si="13"/>
      </c>
      <c r="AS56" s="89">
        <f ca="1" t="shared" si="13"/>
      </c>
      <c r="AT56" s="89">
        <f ca="1" t="shared" si="13"/>
      </c>
      <c r="AU56" s="89">
        <f ca="1" t="shared" si="13"/>
      </c>
      <c r="AV56" s="89">
        <f ca="1" t="shared" si="13"/>
      </c>
      <c r="AW56" s="89">
        <f ca="1" t="shared" si="13"/>
      </c>
      <c r="AX56" s="89">
        <f ca="1" t="shared" si="13"/>
      </c>
      <c r="AY56" s="89">
        <f ca="1" t="shared" si="13"/>
      </c>
      <c r="AZ56" s="89">
        <f ca="1" t="shared" si="13"/>
      </c>
      <c r="BA56" s="89">
        <f ca="1" t="shared" si="13"/>
      </c>
      <c r="BB56" s="89">
        <f ca="1" t="shared" si="16"/>
      </c>
      <c r="BC56" s="89">
        <f ca="1" t="shared" si="16"/>
      </c>
      <c r="BD56" s="89">
        <f ca="1" t="shared" si="16"/>
      </c>
      <c r="BE56" s="89">
        <f ca="1" t="shared" si="16"/>
      </c>
    </row>
    <row r="57" spans="1:57" ht="12.75">
      <c r="A57" s="84" t="str">
        <f>Risks!B43</f>
        <v>41</v>
      </c>
      <c r="B57" s="85">
        <f>Risks!C43</f>
        <v>0</v>
      </c>
      <c r="C57" s="86">
        <f>Risks!J43</f>
        <v>0</v>
      </c>
      <c r="E57" s="89">
        <f>IF(C57=0,"",Risks!H43*Risks!I43)</f>
      </c>
      <c r="F57" s="89">
        <f ca="1" t="shared" si="15"/>
      </c>
      <c r="G57" s="89">
        <f ca="1" t="shared" si="15"/>
      </c>
      <c r="H57" s="89">
        <f ca="1" t="shared" si="15"/>
      </c>
      <c r="I57" s="89">
        <f ca="1" t="shared" si="15"/>
      </c>
      <c r="J57" s="89">
        <f ca="1" t="shared" si="15"/>
      </c>
      <c r="K57" s="89">
        <f ca="1" t="shared" si="15"/>
      </c>
      <c r="L57" s="89">
        <f ca="1" t="shared" si="15"/>
      </c>
      <c r="M57" s="89">
        <f ca="1" t="shared" si="15"/>
      </c>
      <c r="N57" s="89">
        <f ca="1" t="shared" si="15"/>
      </c>
      <c r="O57" s="89">
        <f ca="1" t="shared" si="15"/>
      </c>
      <c r="P57" s="89">
        <f ca="1" t="shared" si="15"/>
      </c>
      <c r="Q57" s="89">
        <f ca="1" t="shared" si="15"/>
      </c>
      <c r="R57" s="89">
        <f ca="1" t="shared" si="15"/>
      </c>
      <c r="S57" s="89">
        <f ca="1" t="shared" si="15"/>
      </c>
      <c r="T57" s="89">
        <f ca="1" t="shared" si="15"/>
      </c>
      <c r="U57" s="89">
        <f ca="1" t="shared" si="14"/>
      </c>
      <c r="V57" s="89">
        <f ca="1" t="shared" si="12"/>
      </c>
      <c r="W57" s="89">
        <f ca="1" t="shared" si="12"/>
      </c>
      <c r="X57" s="89">
        <f ca="1" t="shared" si="12"/>
      </c>
      <c r="Y57" s="89">
        <f ca="1" t="shared" si="12"/>
      </c>
      <c r="Z57" s="89">
        <f ca="1" t="shared" si="12"/>
      </c>
      <c r="AA57" s="89">
        <f ca="1" t="shared" si="12"/>
      </c>
      <c r="AB57" s="89">
        <f ca="1" t="shared" si="12"/>
      </c>
      <c r="AC57" s="89">
        <f ca="1" t="shared" si="12"/>
      </c>
      <c r="AD57" s="89">
        <f ca="1" t="shared" si="12"/>
      </c>
      <c r="AE57" s="89">
        <f ca="1" t="shared" si="12"/>
      </c>
      <c r="AF57" s="89">
        <f ca="1" t="shared" si="12"/>
      </c>
      <c r="AG57" s="89">
        <f ca="1" t="shared" si="12"/>
      </c>
      <c r="AH57" s="89">
        <f ca="1" t="shared" si="12"/>
      </c>
      <c r="AI57" s="89">
        <f ca="1" t="shared" si="12"/>
      </c>
      <c r="AJ57" s="89">
        <f ca="1" t="shared" si="12"/>
      </c>
      <c r="AK57" s="89">
        <f ca="1" t="shared" si="12"/>
      </c>
      <c r="AL57" s="89">
        <f ca="1" t="shared" si="13"/>
      </c>
      <c r="AM57" s="89">
        <f ca="1" t="shared" si="13"/>
      </c>
      <c r="AN57" s="89">
        <f ca="1" t="shared" si="13"/>
      </c>
      <c r="AO57" s="89">
        <f ca="1" t="shared" si="13"/>
      </c>
      <c r="AP57" s="89">
        <f ca="1" t="shared" si="13"/>
      </c>
      <c r="AQ57" s="89">
        <f ca="1" t="shared" si="13"/>
      </c>
      <c r="AR57" s="89">
        <f ca="1" t="shared" si="13"/>
      </c>
      <c r="AS57" s="89">
        <f ca="1" t="shared" si="13"/>
      </c>
      <c r="AT57" s="89">
        <f ca="1" t="shared" si="13"/>
      </c>
      <c r="AU57" s="89">
        <f ca="1" t="shared" si="13"/>
      </c>
      <c r="AV57" s="89">
        <f ca="1" t="shared" si="13"/>
      </c>
      <c r="AW57" s="89">
        <f ca="1" t="shared" si="13"/>
      </c>
      <c r="AX57" s="89">
        <f ca="1" t="shared" si="13"/>
      </c>
      <c r="AY57" s="89">
        <f ca="1" t="shared" si="13"/>
      </c>
      <c r="AZ57" s="89">
        <f ca="1" t="shared" si="13"/>
      </c>
      <c r="BA57" s="89">
        <f ca="1" t="shared" si="13"/>
      </c>
      <c r="BB57" s="89">
        <f ca="1" t="shared" si="16"/>
      </c>
      <c r="BC57" s="89">
        <f ca="1" t="shared" si="16"/>
      </c>
      <c r="BD57" s="89">
        <f ca="1" t="shared" si="16"/>
      </c>
      <c r="BE57" s="89">
        <f ca="1" t="shared" si="16"/>
      </c>
    </row>
    <row r="58" spans="1:57" ht="12.75">
      <c r="A58" s="84" t="str">
        <f>Risks!B44</f>
        <v>42</v>
      </c>
      <c r="B58" s="85">
        <f>Risks!C44</f>
        <v>0</v>
      </c>
      <c r="C58" s="86">
        <f>Risks!J44</f>
        <v>0</v>
      </c>
      <c r="E58" s="89">
        <f>IF(C58=0,"",Risks!H44*Risks!I44)</f>
      </c>
      <c r="F58" s="89">
        <f ca="1" t="shared" si="15"/>
      </c>
      <c r="G58" s="89">
        <f ca="1" t="shared" si="15"/>
      </c>
      <c r="H58" s="89">
        <f ca="1" t="shared" si="15"/>
      </c>
      <c r="I58" s="89">
        <f ca="1" t="shared" si="15"/>
      </c>
      <c r="J58" s="89">
        <f ca="1" t="shared" si="15"/>
      </c>
      <c r="K58" s="89">
        <f ca="1" t="shared" si="15"/>
      </c>
      <c r="L58" s="89">
        <f ca="1" t="shared" si="15"/>
      </c>
      <c r="M58" s="89">
        <f ca="1" t="shared" si="15"/>
      </c>
      <c r="N58" s="89">
        <f ca="1" t="shared" si="15"/>
      </c>
      <c r="O58" s="89">
        <f ca="1" t="shared" si="15"/>
      </c>
      <c r="P58" s="89">
        <f ca="1" t="shared" si="15"/>
      </c>
      <c r="Q58" s="89">
        <f ca="1" t="shared" si="15"/>
      </c>
      <c r="R58" s="89">
        <f ca="1" t="shared" si="15"/>
      </c>
      <c r="S58" s="89">
        <f ca="1" t="shared" si="15"/>
      </c>
      <c r="T58" s="89">
        <f ca="1" t="shared" si="15"/>
      </c>
      <c r="U58" s="89">
        <f ca="1" t="shared" si="14"/>
      </c>
      <c r="V58" s="89">
        <f ca="1" t="shared" si="12"/>
      </c>
      <c r="W58" s="89">
        <f ca="1" t="shared" si="12"/>
      </c>
      <c r="X58" s="89">
        <f ca="1" t="shared" si="12"/>
      </c>
      <c r="Y58" s="89">
        <f ca="1" t="shared" si="12"/>
      </c>
      <c r="Z58" s="89">
        <f ca="1" t="shared" si="12"/>
      </c>
      <c r="AA58" s="89">
        <f ca="1" t="shared" si="12"/>
      </c>
      <c r="AB58" s="89">
        <f ca="1" t="shared" si="12"/>
      </c>
      <c r="AC58" s="89">
        <f ca="1" t="shared" si="12"/>
      </c>
      <c r="AD58" s="89">
        <f ca="1" t="shared" si="12"/>
      </c>
      <c r="AE58" s="89">
        <f ca="1" t="shared" si="12"/>
      </c>
      <c r="AF58" s="89">
        <f ca="1" t="shared" si="12"/>
      </c>
      <c r="AG58" s="89">
        <f ca="1" t="shared" si="12"/>
      </c>
      <c r="AH58" s="89">
        <f ca="1" t="shared" si="12"/>
      </c>
      <c r="AI58" s="89">
        <f ca="1" t="shared" si="12"/>
      </c>
      <c r="AJ58" s="89">
        <f ca="1" t="shared" si="12"/>
      </c>
      <c r="AK58" s="89">
        <f ca="1" t="shared" si="12"/>
      </c>
      <c r="AL58" s="89">
        <f ca="1" t="shared" si="13"/>
      </c>
      <c r="AM58" s="89">
        <f ca="1" t="shared" si="13"/>
      </c>
      <c r="AN58" s="89">
        <f ca="1" t="shared" si="13"/>
      </c>
      <c r="AO58" s="89">
        <f ca="1" t="shared" si="13"/>
      </c>
      <c r="AP58" s="89">
        <f ca="1" t="shared" si="13"/>
      </c>
      <c r="AQ58" s="89">
        <f ca="1" t="shared" si="13"/>
      </c>
      <c r="AR58" s="89">
        <f ca="1" t="shared" si="13"/>
      </c>
      <c r="AS58" s="89">
        <f ca="1" t="shared" si="13"/>
      </c>
      <c r="AT58" s="89">
        <f ca="1" t="shared" si="13"/>
      </c>
      <c r="AU58" s="89">
        <f ca="1" t="shared" si="13"/>
      </c>
      <c r="AV58" s="89">
        <f ca="1" t="shared" si="13"/>
      </c>
      <c r="AW58" s="89">
        <f ca="1" t="shared" si="13"/>
      </c>
      <c r="AX58" s="89">
        <f ca="1" t="shared" si="13"/>
      </c>
      <c r="AY58" s="89">
        <f ca="1" t="shared" si="13"/>
      </c>
      <c r="AZ58" s="89">
        <f ca="1" t="shared" si="13"/>
      </c>
      <c r="BA58" s="89">
        <f ca="1" t="shared" si="13"/>
      </c>
      <c r="BB58" s="89">
        <f ca="1" t="shared" si="16"/>
      </c>
      <c r="BC58" s="89">
        <f ca="1" t="shared" si="16"/>
      </c>
      <c r="BD58" s="89">
        <f ca="1" t="shared" si="16"/>
      </c>
      <c r="BE58" s="89">
        <f ca="1" t="shared" si="16"/>
      </c>
    </row>
    <row r="59" spans="1:57" ht="12.75">
      <c r="A59" s="84" t="str">
        <f>Risks!B45</f>
        <v>43</v>
      </c>
      <c r="B59" s="85">
        <f>Risks!C45</f>
        <v>0</v>
      </c>
      <c r="C59" s="86">
        <f>Risks!J45</f>
        <v>0</v>
      </c>
      <c r="E59" s="89">
        <f>IF(C59=0,"",Risks!H45*Risks!I45)</f>
      </c>
      <c r="F59" s="89">
        <f ca="1" t="shared" si="15"/>
      </c>
      <c r="G59" s="89">
        <f ca="1" t="shared" si="15"/>
      </c>
      <c r="H59" s="89">
        <f ca="1" t="shared" si="15"/>
      </c>
      <c r="I59" s="89">
        <f ca="1" t="shared" si="15"/>
      </c>
      <c r="J59" s="89">
        <f ca="1" t="shared" si="15"/>
      </c>
      <c r="K59" s="89">
        <f ca="1" t="shared" si="15"/>
      </c>
      <c r="L59" s="89">
        <f ca="1" t="shared" si="15"/>
      </c>
      <c r="M59" s="89">
        <f ca="1" t="shared" si="15"/>
      </c>
      <c r="N59" s="89">
        <f ca="1" t="shared" si="15"/>
      </c>
      <c r="O59" s="89">
        <f ca="1" t="shared" si="15"/>
      </c>
      <c r="P59" s="89">
        <f ca="1" t="shared" si="15"/>
      </c>
      <c r="Q59" s="89">
        <f ca="1" t="shared" si="15"/>
      </c>
      <c r="R59" s="89">
        <f ca="1" t="shared" si="15"/>
      </c>
      <c r="S59" s="89">
        <f ca="1" t="shared" si="15"/>
      </c>
      <c r="T59" s="89">
        <f ca="1" t="shared" si="15"/>
      </c>
      <c r="U59" s="89">
        <f ca="1" t="shared" si="14"/>
      </c>
      <c r="V59" s="89">
        <f ca="1" t="shared" si="12"/>
      </c>
      <c r="W59" s="89">
        <f ca="1" t="shared" si="12"/>
      </c>
      <c r="X59" s="89">
        <f ca="1" t="shared" si="12"/>
      </c>
      <c r="Y59" s="89">
        <f ca="1" t="shared" si="12"/>
      </c>
      <c r="Z59" s="89">
        <f ca="1" t="shared" si="12"/>
      </c>
      <c r="AA59" s="89">
        <f ca="1" t="shared" si="12"/>
      </c>
      <c r="AB59" s="89">
        <f ca="1" t="shared" si="12"/>
      </c>
      <c r="AC59" s="89">
        <f ca="1" t="shared" si="12"/>
      </c>
      <c r="AD59" s="89">
        <f ca="1" t="shared" si="12"/>
      </c>
      <c r="AE59" s="89">
        <f ca="1" t="shared" si="12"/>
      </c>
      <c r="AF59" s="89">
        <f ca="1" t="shared" si="12"/>
      </c>
      <c r="AG59" s="89">
        <f ca="1" t="shared" si="12"/>
      </c>
      <c r="AH59" s="89">
        <f ca="1" t="shared" si="12"/>
      </c>
      <c r="AI59" s="89">
        <f ca="1" t="shared" si="12"/>
      </c>
      <c r="AJ59" s="89">
        <f ca="1" t="shared" si="12"/>
      </c>
      <c r="AK59" s="89">
        <f ca="1" t="shared" si="12"/>
      </c>
      <c r="AL59" s="89">
        <f ca="1" t="shared" si="13"/>
      </c>
      <c r="AM59" s="89">
        <f ca="1" t="shared" si="13"/>
      </c>
      <c r="AN59" s="89">
        <f ca="1" t="shared" si="13"/>
      </c>
      <c r="AO59" s="89">
        <f ca="1" t="shared" si="13"/>
      </c>
      <c r="AP59" s="89">
        <f ca="1" t="shared" si="13"/>
      </c>
      <c r="AQ59" s="89">
        <f ca="1" t="shared" si="13"/>
      </c>
      <c r="AR59" s="89">
        <f ca="1" t="shared" si="13"/>
      </c>
      <c r="AS59" s="89">
        <f ca="1" t="shared" si="13"/>
      </c>
      <c r="AT59" s="89">
        <f ca="1" t="shared" si="13"/>
      </c>
      <c r="AU59" s="89">
        <f ca="1" t="shared" si="13"/>
      </c>
      <c r="AV59" s="89">
        <f ca="1" t="shared" si="13"/>
      </c>
      <c r="AW59" s="89">
        <f ca="1" t="shared" si="13"/>
      </c>
      <c r="AX59" s="89">
        <f ca="1" t="shared" si="13"/>
      </c>
      <c r="AY59" s="89">
        <f ca="1" t="shared" si="13"/>
      </c>
      <c r="AZ59" s="89">
        <f ca="1" t="shared" si="13"/>
      </c>
      <c r="BA59" s="89">
        <f ca="1" t="shared" si="13"/>
      </c>
      <c r="BB59" s="89">
        <f ca="1" t="shared" si="16"/>
      </c>
      <c r="BC59" s="89">
        <f ca="1" t="shared" si="16"/>
      </c>
      <c r="BD59" s="89">
        <f ca="1" t="shared" si="16"/>
      </c>
      <c r="BE59" s="89">
        <f ca="1" t="shared" si="16"/>
      </c>
    </row>
    <row r="60" spans="1:57" ht="12.75">
      <c r="A60" s="84" t="str">
        <f>Risks!B46</f>
        <v>44</v>
      </c>
      <c r="B60" s="85">
        <f>Risks!C46</f>
        <v>0</v>
      </c>
      <c r="C60" s="86">
        <f>Risks!J46</f>
        <v>0</v>
      </c>
      <c r="E60" s="89">
        <f>IF(C60=0,"",Risks!H46*Risks!I46)</f>
      </c>
      <c r="F60" s="89">
        <f ca="1" t="shared" si="15"/>
      </c>
      <c r="G60" s="89">
        <f ca="1" t="shared" si="15"/>
      </c>
      <c r="H60" s="89">
        <f ca="1" t="shared" si="15"/>
      </c>
      <c r="I60" s="89">
        <f ca="1" t="shared" si="15"/>
      </c>
      <c r="J60" s="89">
        <f ca="1" t="shared" si="15"/>
      </c>
      <c r="K60" s="89">
        <f ca="1" t="shared" si="15"/>
      </c>
      <c r="L60" s="89">
        <f ca="1" t="shared" si="15"/>
      </c>
      <c r="M60" s="89">
        <f ca="1" t="shared" si="15"/>
      </c>
      <c r="N60" s="89">
        <f ca="1" t="shared" si="15"/>
      </c>
      <c r="O60" s="89">
        <f ca="1" t="shared" si="15"/>
      </c>
      <c r="P60" s="89">
        <f ca="1" t="shared" si="15"/>
      </c>
      <c r="Q60" s="89">
        <f ca="1" t="shared" si="15"/>
      </c>
      <c r="R60" s="89">
        <f ca="1" t="shared" si="15"/>
      </c>
      <c r="S60" s="89">
        <f ca="1" t="shared" si="15"/>
      </c>
      <c r="T60" s="89">
        <f ca="1" t="shared" si="15"/>
      </c>
      <c r="U60" s="89">
        <f ca="1" t="shared" si="14"/>
      </c>
      <c r="V60" s="89">
        <f ca="1" t="shared" si="12"/>
      </c>
      <c r="W60" s="89">
        <f ca="1" t="shared" si="12"/>
      </c>
      <c r="X60" s="89">
        <f ca="1" t="shared" si="12"/>
      </c>
      <c r="Y60" s="89">
        <f ca="1" t="shared" si="12"/>
      </c>
      <c r="Z60" s="89">
        <f ca="1" t="shared" si="12"/>
      </c>
      <c r="AA60" s="89">
        <f ca="1" t="shared" si="12"/>
      </c>
      <c r="AB60" s="89">
        <f ca="1" t="shared" si="12"/>
      </c>
      <c r="AC60" s="89">
        <f ca="1" t="shared" si="12"/>
      </c>
      <c r="AD60" s="89">
        <f ca="1" t="shared" si="12"/>
      </c>
      <c r="AE60" s="89">
        <f ca="1" t="shared" si="12"/>
      </c>
      <c r="AF60" s="89">
        <f ca="1" t="shared" si="12"/>
      </c>
      <c r="AG60" s="89">
        <f ca="1" t="shared" si="12"/>
      </c>
      <c r="AH60" s="89">
        <f ca="1" t="shared" si="12"/>
      </c>
      <c r="AI60" s="89">
        <f ca="1" t="shared" si="12"/>
      </c>
      <c r="AJ60" s="89">
        <f ca="1" t="shared" si="12"/>
      </c>
      <c r="AK60" s="89">
        <f ca="1" t="shared" si="12"/>
      </c>
      <c r="AL60" s="89">
        <f ca="1" t="shared" si="13"/>
      </c>
      <c r="AM60" s="89">
        <f ca="1" t="shared" si="13"/>
      </c>
      <c r="AN60" s="89">
        <f ca="1" t="shared" si="13"/>
      </c>
      <c r="AO60" s="89">
        <f ca="1" t="shared" si="13"/>
      </c>
      <c r="AP60" s="89">
        <f ca="1" t="shared" si="13"/>
      </c>
      <c r="AQ60" s="89">
        <f ca="1" t="shared" si="13"/>
      </c>
      <c r="AR60" s="89">
        <f ca="1" t="shared" si="13"/>
      </c>
      <c r="AS60" s="89">
        <f ca="1" t="shared" si="13"/>
      </c>
      <c r="AT60" s="89">
        <f ca="1" t="shared" si="13"/>
      </c>
      <c r="AU60" s="89">
        <f ca="1" t="shared" si="13"/>
      </c>
      <c r="AV60" s="89">
        <f ca="1" t="shared" si="13"/>
      </c>
      <c r="AW60" s="89">
        <f ca="1" t="shared" si="13"/>
      </c>
      <c r="AX60" s="89">
        <f ca="1" t="shared" si="13"/>
      </c>
      <c r="AY60" s="89">
        <f ca="1" t="shared" si="13"/>
      </c>
      <c r="AZ60" s="89">
        <f ca="1" t="shared" si="13"/>
      </c>
      <c r="BA60" s="89">
        <f ca="1" t="shared" si="13"/>
      </c>
      <c r="BB60" s="89">
        <f ca="1" t="shared" si="16"/>
      </c>
      <c r="BC60" s="89">
        <f ca="1" t="shared" si="16"/>
      </c>
      <c r="BD60" s="89">
        <f ca="1" t="shared" si="16"/>
      </c>
      <c r="BE60" s="89">
        <f ca="1" t="shared" si="16"/>
      </c>
    </row>
    <row r="61" spans="1:57" ht="12.75">
      <c r="A61" s="84" t="str">
        <f>Risks!B47</f>
        <v>45</v>
      </c>
      <c r="B61" s="85">
        <f>Risks!C47</f>
        <v>0</v>
      </c>
      <c r="C61" s="86">
        <f>Risks!J47</f>
        <v>0</v>
      </c>
      <c r="E61" s="89">
        <f>IF(C61=0,"",Risks!H47*Risks!I47)</f>
      </c>
      <c r="F61" s="89">
        <f ca="1" t="shared" si="15"/>
      </c>
      <c r="G61" s="89">
        <f ca="1" t="shared" si="15"/>
      </c>
      <c r="H61" s="89">
        <f ca="1" t="shared" si="15"/>
      </c>
      <c r="I61" s="89">
        <f ca="1" t="shared" si="15"/>
      </c>
      <c r="J61" s="89">
        <f ca="1" t="shared" si="15"/>
      </c>
      <c r="K61" s="89">
        <f ca="1" t="shared" si="15"/>
      </c>
      <c r="L61" s="89">
        <f ca="1" t="shared" si="15"/>
      </c>
      <c r="M61" s="89">
        <f ca="1" t="shared" si="15"/>
      </c>
      <c r="N61" s="89">
        <f ca="1" t="shared" si="15"/>
      </c>
      <c r="O61" s="89">
        <f ca="1" t="shared" si="15"/>
      </c>
      <c r="P61" s="89">
        <f ca="1" t="shared" si="15"/>
      </c>
      <c r="Q61" s="89">
        <f ca="1" t="shared" si="15"/>
      </c>
      <c r="R61" s="89">
        <f ca="1" t="shared" si="15"/>
      </c>
      <c r="S61" s="89">
        <f ca="1" t="shared" si="15"/>
      </c>
      <c r="T61" s="89">
        <f ca="1" t="shared" si="15"/>
      </c>
      <c r="U61" s="89">
        <f ca="1" t="shared" si="14"/>
      </c>
      <c r="V61" s="89">
        <f ca="1" t="shared" si="12"/>
      </c>
      <c r="W61" s="89">
        <f ca="1" t="shared" si="12"/>
      </c>
      <c r="X61" s="89">
        <f ca="1" t="shared" si="12"/>
      </c>
      <c r="Y61" s="89">
        <f ca="1" t="shared" si="12"/>
      </c>
      <c r="Z61" s="89">
        <f ca="1" t="shared" si="12"/>
      </c>
      <c r="AA61" s="89">
        <f ca="1" t="shared" si="12"/>
      </c>
      <c r="AB61" s="89">
        <f ca="1" t="shared" si="12"/>
      </c>
      <c r="AC61" s="89">
        <f ca="1" t="shared" si="12"/>
      </c>
      <c r="AD61" s="89">
        <f ca="1" t="shared" si="12"/>
      </c>
      <c r="AE61" s="89">
        <f ca="1" t="shared" si="12"/>
      </c>
      <c r="AF61" s="89">
        <f ca="1" t="shared" si="12"/>
      </c>
      <c r="AG61" s="89">
        <f ca="1" t="shared" si="12"/>
      </c>
      <c r="AH61" s="89">
        <f ca="1" t="shared" si="12"/>
      </c>
      <c r="AI61" s="89">
        <f ca="1" t="shared" si="12"/>
      </c>
      <c r="AJ61" s="89">
        <f ca="1" t="shared" si="12"/>
      </c>
      <c r="AK61" s="89">
        <f ca="1" t="shared" si="12"/>
      </c>
      <c r="AL61" s="89">
        <f ca="1" t="shared" si="13"/>
      </c>
      <c r="AM61" s="89">
        <f ca="1" t="shared" si="13"/>
      </c>
      <c r="AN61" s="89">
        <f ca="1" t="shared" si="13"/>
      </c>
      <c r="AO61" s="89">
        <f ca="1" t="shared" si="13"/>
      </c>
      <c r="AP61" s="89">
        <f ca="1" t="shared" si="13"/>
      </c>
      <c r="AQ61" s="89">
        <f ca="1" t="shared" si="13"/>
      </c>
      <c r="AR61" s="89">
        <f ca="1" t="shared" si="13"/>
      </c>
      <c r="AS61" s="89">
        <f ca="1" t="shared" si="13"/>
      </c>
      <c r="AT61" s="89">
        <f ca="1" t="shared" si="13"/>
      </c>
      <c r="AU61" s="89">
        <f ca="1" t="shared" si="13"/>
      </c>
      <c r="AV61" s="89">
        <f ca="1" t="shared" si="13"/>
      </c>
      <c r="AW61" s="89">
        <f ca="1" t="shared" si="13"/>
      </c>
      <c r="AX61" s="89">
        <f ca="1" t="shared" si="13"/>
      </c>
      <c r="AY61" s="89">
        <f ca="1" t="shared" si="13"/>
      </c>
      <c r="AZ61" s="89">
        <f ca="1" t="shared" si="13"/>
      </c>
      <c r="BA61" s="89">
        <f ca="1" t="shared" si="13"/>
      </c>
      <c r="BB61" s="89">
        <f ca="1" t="shared" si="16"/>
      </c>
      <c r="BC61" s="89">
        <f ca="1" t="shared" si="16"/>
      </c>
      <c r="BD61" s="89">
        <f ca="1" t="shared" si="16"/>
      </c>
      <c r="BE61" s="89">
        <f ca="1" t="shared" si="16"/>
      </c>
    </row>
    <row r="62" spans="1:57" ht="12.75">
      <c r="A62" s="84" t="str">
        <f>Risks!B48</f>
        <v>46</v>
      </c>
      <c r="B62" s="85">
        <f>Risks!C48</f>
        <v>0</v>
      </c>
      <c r="C62" s="86">
        <f>Risks!J48</f>
        <v>0</v>
      </c>
      <c r="E62" s="89">
        <f>IF(C62=0,"",Risks!H48*Risks!I48)</f>
      </c>
      <c r="F62" s="89">
        <f ca="1" t="shared" si="15"/>
      </c>
      <c r="G62" s="89">
        <f ca="1" t="shared" si="15"/>
      </c>
      <c r="H62" s="89">
        <f ca="1" t="shared" si="15"/>
      </c>
      <c r="I62" s="89">
        <f ca="1" t="shared" si="15"/>
      </c>
      <c r="J62" s="89">
        <f ca="1" t="shared" si="15"/>
      </c>
      <c r="K62" s="89">
        <f ca="1" t="shared" si="15"/>
      </c>
      <c r="L62" s="89">
        <f ca="1" t="shared" si="15"/>
      </c>
      <c r="M62" s="89">
        <f ca="1" t="shared" si="15"/>
      </c>
      <c r="N62" s="89">
        <f ca="1" t="shared" si="15"/>
      </c>
      <c r="O62" s="89">
        <f ca="1" t="shared" si="15"/>
      </c>
      <c r="P62" s="89">
        <f ca="1" t="shared" si="15"/>
      </c>
      <c r="Q62" s="89">
        <f ca="1" t="shared" si="15"/>
      </c>
      <c r="R62" s="89">
        <f ca="1" t="shared" si="15"/>
      </c>
      <c r="S62" s="89">
        <f ca="1" t="shared" si="15"/>
      </c>
      <c r="T62" s="89">
        <f ca="1" t="shared" si="15"/>
      </c>
      <c r="U62" s="89">
        <f ca="1" t="shared" si="14"/>
      </c>
      <c r="V62" s="89">
        <f ca="1" t="shared" si="12"/>
      </c>
      <c r="W62" s="89">
        <f ca="1" t="shared" si="12"/>
      </c>
      <c r="X62" s="89">
        <f ca="1" t="shared" si="12"/>
      </c>
      <c r="Y62" s="89">
        <f ca="1" t="shared" si="12"/>
      </c>
      <c r="Z62" s="89">
        <f ca="1" t="shared" si="12"/>
      </c>
      <c r="AA62" s="89">
        <f ca="1" t="shared" si="12"/>
      </c>
      <c r="AB62" s="89">
        <f ca="1" t="shared" si="12"/>
      </c>
      <c r="AC62" s="89">
        <f ca="1" t="shared" si="12"/>
      </c>
      <c r="AD62" s="89">
        <f ca="1" t="shared" si="12"/>
      </c>
      <c r="AE62" s="89">
        <f ca="1" t="shared" si="12"/>
      </c>
      <c r="AF62" s="89">
        <f ca="1" t="shared" si="12"/>
      </c>
      <c r="AG62" s="89">
        <f ca="1" t="shared" si="12"/>
      </c>
      <c r="AH62" s="89">
        <f ca="1" t="shared" si="12"/>
      </c>
      <c r="AI62" s="89">
        <f ca="1" t="shared" si="12"/>
      </c>
      <c r="AJ62" s="89">
        <f ca="1" t="shared" si="12"/>
      </c>
      <c r="AK62" s="89">
        <f ca="1" t="shared" si="12"/>
      </c>
      <c r="AL62" s="89">
        <f ca="1" t="shared" si="13"/>
      </c>
      <c r="AM62" s="89">
        <f ca="1" t="shared" si="13"/>
      </c>
      <c r="AN62" s="89">
        <f ca="1" t="shared" si="13"/>
      </c>
      <c r="AO62" s="89">
        <f ca="1" t="shared" si="13"/>
      </c>
      <c r="AP62" s="89">
        <f ca="1" t="shared" si="13"/>
      </c>
      <c r="AQ62" s="89">
        <f ca="1" t="shared" si="13"/>
      </c>
      <c r="AR62" s="89">
        <f ca="1" t="shared" si="13"/>
      </c>
      <c r="AS62" s="89">
        <f ca="1" t="shared" si="13"/>
      </c>
      <c r="AT62" s="89">
        <f ca="1" t="shared" si="13"/>
      </c>
      <c r="AU62" s="89">
        <f ca="1" t="shared" si="13"/>
      </c>
      <c r="AV62" s="89">
        <f ca="1" t="shared" si="13"/>
      </c>
      <c r="AW62" s="89">
        <f ca="1" t="shared" si="13"/>
      </c>
      <c r="AX62" s="89">
        <f ca="1" t="shared" si="13"/>
      </c>
      <c r="AY62" s="89">
        <f ca="1" t="shared" si="13"/>
      </c>
      <c r="AZ62" s="89">
        <f ca="1" t="shared" si="13"/>
      </c>
      <c r="BA62" s="89">
        <f ca="1" t="shared" si="13"/>
      </c>
      <c r="BB62" s="89">
        <f ca="1" t="shared" si="16"/>
      </c>
      <c r="BC62" s="89">
        <f ca="1" t="shared" si="16"/>
      </c>
      <c r="BD62" s="89">
        <f ca="1" t="shared" si="16"/>
      </c>
      <c r="BE62" s="89">
        <f ca="1" t="shared" si="16"/>
      </c>
    </row>
    <row r="63" spans="1:57" ht="12.75">
      <c r="A63" s="84" t="str">
        <f>Risks!B49</f>
        <v>47</v>
      </c>
      <c r="B63" s="85">
        <f>Risks!C49</f>
        <v>0</v>
      </c>
      <c r="C63" s="86">
        <f>Risks!J49</f>
        <v>0</v>
      </c>
      <c r="E63" s="89">
        <f>IF(C63=0,"",Risks!H49*Risks!I49)</f>
      </c>
      <c r="F63" s="89">
        <f ca="1" t="shared" si="15"/>
      </c>
      <c r="G63" s="89">
        <f ca="1" t="shared" si="15"/>
      </c>
      <c r="H63" s="89">
        <f ca="1" t="shared" si="15"/>
      </c>
      <c r="I63" s="89">
        <f ca="1" t="shared" si="15"/>
      </c>
      <c r="J63" s="89">
        <f ca="1" t="shared" si="15"/>
      </c>
      <c r="K63" s="89">
        <f ca="1" t="shared" si="15"/>
      </c>
      <c r="L63" s="89">
        <f ca="1" t="shared" si="15"/>
      </c>
      <c r="M63" s="89">
        <f ca="1" t="shared" si="15"/>
      </c>
      <c r="N63" s="89">
        <f ca="1" t="shared" si="15"/>
      </c>
      <c r="O63" s="89">
        <f ca="1" t="shared" si="15"/>
      </c>
      <c r="P63" s="89">
        <f ca="1" t="shared" si="15"/>
      </c>
      <c r="Q63" s="89">
        <f ca="1" t="shared" si="15"/>
      </c>
      <c r="R63" s="89">
        <f ca="1" t="shared" si="15"/>
      </c>
      <c r="S63" s="89">
        <f ca="1" t="shared" si="15"/>
      </c>
      <c r="T63" s="89">
        <f ca="1" t="shared" si="15"/>
      </c>
      <c r="U63" s="89">
        <f ca="1" t="shared" si="14"/>
      </c>
      <c r="V63" s="89">
        <f ca="1" t="shared" si="12"/>
      </c>
      <c r="W63" s="89">
        <f ca="1" t="shared" si="12"/>
      </c>
      <c r="X63" s="89">
        <f ca="1" t="shared" si="12"/>
      </c>
      <c r="Y63" s="89">
        <f ca="1" t="shared" si="12"/>
      </c>
      <c r="Z63" s="89">
        <f ca="1" t="shared" si="12"/>
      </c>
      <c r="AA63" s="89">
        <f ca="1" t="shared" si="12"/>
      </c>
      <c r="AB63" s="89">
        <f ca="1" t="shared" si="12"/>
      </c>
      <c r="AC63" s="89">
        <f ca="1" t="shared" si="12"/>
      </c>
      <c r="AD63" s="89">
        <f ca="1" t="shared" si="12"/>
      </c>
      <c r="AE63" s="89">
        <f ca="1" t="shared" si="12"/>
      </c>
      <c r="AF63" s="89">
        <f ca="1" t="shared" si="12"/>
      </c>
      <c r="AG63" s="89">
        <f ca="1" t="shared" si="12"/>
      </c>
      <c r="AH63" s="89">
        <f ca="1" t="shared" si="12"/>
      </c>
      <c r="AI63" s="89">
        <f ca="1" t="shared" si="12"/>
      </c>
      <c r="AJ63" s="89">
        <f ca="1" t="shared" si="12"/>
      </c>
      <c r="AK63" s="89">
        <f aca="true" ca="1" t="shared" si="17" ref="AK63:AZ66">IF($C63=0,"",$E63*OFFSET($E$3,$C63,AK$15))</f>
      </c>
      <c r="AL63" s="89">
        <f ca="1" t="shared" si="13"/>
      </c>
      <c r="AM63" s="89">
        <f ca="1" t="shared" si="13"/>
      </c>
      <c r="AN63" s="89">
        <f ca="1" t="shared" si="13"/>
      </c>
      <c r="AO63" s="89">
        <f ca="1" t="shared" si="13"/>
      </c>
      <c r="AP63" s="89">
        <f ca="1" t="shared" si="13"/>
      </c>
      <c r="AQ63" s="89">
        <f ca="1" t="shared" si="13"/>
      </c>
      <c r="AR63" s="89">
        <f ca="1" t="shared" si="13"/>
      </c>
      <c r="AS63" s="89">
        <f ca="1" t="shared" si="13"/>
      </c>
      <c r="AT63" s="89">
        <f ca="1" t="shared" si="13"/>
      </c>
      <c r="AU63" s="89">
        <f ca="1" t="shared" si="13"/>
      </c>
      <c r="AV63" s="89">
        <f ca="1" t="shared" si="13"/>
      </c>
      <c r="AW63" s="89">
        <f ca="1" t="shared" si="13"/>
      </c>
      <c r="AX63" s="89">
        <f ca="1" t="shared" si="13"/>
      </c>
      <c r="AY63" s="89">
        <f ca="1" t="shared" si="13"/>
      </c>
      <c r="AZ63" s="89">
        <f ca="1" t="shared" si="13"/>
      </c>
      <c r="BA63" s="89">
        <f ca="1">IF($C63=0,"",$E63*OFFSET($E$3,$C63,BA$15))</f>
      </c>
      <c r="BB63" s="89">
        <f ca="1" t="shared" si="16"/>
      </c>
      <c r="BC63" s="89">
        <f ca="1" t="shared" si="16"/>
      </c>
      <c r="BD63" s="89">
        <f ca="1" t="shared" si="16"/>
      </c>
      <c r="BE63" s="89">
        <f ca="1" t="shared" si="16"/>
      </c>
    </row>
    <row r="64" spans="1:57" ht="12.75">
      <c r="A64" s="84" t="str">
        <f>Risks!B50</f>
        <v>48</v>
      </c>
      <c r="B64" s="85">
        <f>Risks!C50</f>
        <v>0</v>
      </c>
      <c r="C64" s="86">
        <f>Risks!J50</f>
        <v>0</v>
      </c>
      <c r="E64" s="89">
        <f>IF(C64=0,"",Risks!H50*Risks!I50)</f>
      </c>
      <c r="F64" s="89">
        <f ca="1" t="shared" si="15"/>
      </c>
      <c r="G64" s="89">
        <f ca="1" t="shared" si="15"/>
      </c>
      <c r="H64" s="89">
        <f ca="1" t="shared" si="15"/>
      </c>
      <c r="I64" s="89">
        <f ca="1" t="shared" si="15"/>
      </c>
      <c r="J64" s="89">
        <f ca="1" t="shared" si="15"/>
      </c>
      <c r="K64" s="89">
        <f ca="1" t="shared" si="15"/>
      </c>
      <c r="L64" s="89">
        <f ca="1" t="shared" si="15"/>
      </c>
      <c r="M64" s="89">
        <f ca="1" t="shared" si="15"/>
      </c>
      <c r="N64" s="89">
        <f ca="1" t="shared" si="15"/>
      </c>
      <c r="O64" s="89">
        <f ca="1" t="shared" si="15"/>
      </c>
      <c r="P64" s="89">
        <f ca="1" t="shared" si="15"/>
      </c>
      <c r="Q64" s="89">
        <f ca="1" t="shared" si="15"/>
      </c>
      <c r="R64" s="89">
        <f ca="1" t="shared" si="15"/>
      </c>
      <c r="S64" s="89">
        <f ca="1" t="shared" si="15"/>
      </c>
      <c r="T64" s="89">
        <f ca="1" t="shared" si="15"/>
      </c>
      <c r="U64" s="89">
        <f ca="1" t="shared" si="14"/>
      </c>
      <c r="V64" s="89">
        <f aca="true" ca="1" t="shared" si="18" ref="V64:AJ64">IF($C64=0,"",$E64*OFFSET($E$3,$C64,V$15))</f>
      </c>
      <c r="W64" s="89">
        <f ca="1" t="shared" si="18"/>
      </c>
      <c r="X64" s="89">
        <f ca="1" t="shared" si="18"/>
      </c>
      <c r="Y64" s="89">
        <f ca="1" t="shared" si="18"/>
      </c>
      <c r="Z64" s="89">
        <f ca="1" t="shared" si="18"/>
      </c>
      <c r="AA64" s="89">
        <f ca="1" t="shared" si="18"/>
      </c>
      <c r="AB64" s="89">
        <f ca="1" t="shared" si="18"/>
      </c>
      <c r="AC64" s="89">
        <f ca="1" t="shared" si="18"/>
      </c>
      <c r="AD64" s="89">
        <f ca="1" t="shared" si="18"/>
      </c>
      <c r="AE64" s="89">
        <f ca="1" t="shared" si="18"/>
      </c>
      <c r="AF64" s="89">
        <f ca="1" t="shared" si="18"/>
      </c>
      <c r="AG64" s="89">
        <f ca="1" t="shared" si="18"/>
      </c>
      <c r="AH64" s="89">
        <f ca="1" t="shared" si="18"/>
      </c>
      <c r="AI64" s="89">
        <f ca="1" t="shared" si="18"/>
      </c>
      <c r="AJ64" s="89">
        <f ca="1" t="shared" si="18"/>
      </c>
      <c r="AK64" s="89">
        <f ca="1" t="shared" si="17"/>
      </c>
      <c r="AL64" s="89">
        <f ca="1" t="shared" si="17"/>
      </c>
      <c r="AM64" s="89">
        <f ca="1" t="shared" si="17"/>
      </c>
      <c r="AN64" s="89">
        <f ca="1" t="shared" si="17"/>
      </c>
      <c r="AO64" s="89">
        <f ca="1" t="shared" si="17"/>
      </c>
      <c r="AP64" s="89">
        <f ca="1" t="shared" si="17"/>
      </c>
      <c r="AQ64" s="89">
        <f ca="1" t="shared" si="17"/>
      </c>
      <c r="AR64" s="89">
        <f ca="1" t="shared" si="17"/>
      </c>
      <c r="AS64" s="89">
        <f ca="1" t="shared" si="17"/>
      </c>
      <c r="AT64" s="89">
        <f ca="1" t="shared" si="17"/>
      </c>
      <c r="AU64" s="89">
        <f ca="1" t="shared" si="17"/>
      </c>
      <c r="AV64" s="89">
        <f ca="1" t="shared" si="17"/>
      </c>
      <c r="AW64" s="89">
        <f ca="1" t="shared" si="17"/>
      </c>
      <c r="AX64" s="89">
        <f ca="1" t="shared" si="17"/>
      </c>
      <c r="AY64" s="89">
        <f ca="1" t="shared" si="17"/>
      </c>
      <c r="AZ64" s="89">
        <f ca="1" t="shared" si="17"/>
      </c>
      <c r="BA64" s="89">
        <f ca="1">IF($C64=0,"",$E64*OFFSET($E$3,$C64,BA$15))</f>
      </c>
      <c r="BB64" s="89">
        <f ca="1" t="shared" si="16"/>
      </c>
      <c r="BC64" s="89">
        <f ca="1" t="shared" si="16"/>
      </c>
      <c r="BD64" s="89">
        <f ca="1" t="shared" si="16"/>
      </c>
      <c r="BE64" s="89">
        <f ca="1" t="shared" si="16"/>
      </c>
    </row>
    <row r="65" spans="1:57" ht="12.75">
      <c r="A65" s="84" t="str">
        <f>Risks!B51</f>
        <v>49</v>
      </c>
      <c r="B65" s="85">
        <f>Risks!C51</f>
        <v>0</v>
      </c>
      <c r="C65" s="86">
        <f>Risks!J51</f>
        <v>0</v>
      </c>
      <c r="E65" s="89">
        <f>IF(C65=0,"",Risks!H51*Risks!I51)</f>
      </c>
      <c r="F65" s="89">
        <f ca="1" t="shared" si="15"/>
      </c>
      <c r="G65" s="89">
        <f ca="1" t="shared" si="15"/>
      </c>
      <c r="H65" s="89">
        <f ca="1" t="shared" si="15"/>
      </c>
      <c r="I65" s="89">
        <f ca="1" t="shared" si="15"/>
      </c>
      <c r="J65" s="89">
        <f ca="1" t="shared" si="15"/>
      </c>
      <c r="K65" s="89">
        <f ca="1" t="shared" si="15"/>
      </c>
      <c r="L65" s="89">
        <f ca="1" t="shared" si="15"/>
      </c>
      <c r="M65" s="89">
        <f ca="1" t="shared" si="15"/>
      </c>
      <c r="N65" s="89">
        <f ca="1" t="shared" si="15"/>
      </c>
      <c r="O65" s="89">
        <f ca="1" t="shared" si="15"/>
      </c>
      <c r="P65" s="89">
        <f ca="1" t="shared" si="15"/>
      </c>
      <c r="Q65" s="89">
        <f ca="1" t="shared" si="15"/>
      </c>
      <c r="R65" s="89">
        <f ca="1" t="shared" si="15"/>
      </c>
      <c r="S65" s="89">
        <f ca="1" t="shared" si="15"/>
      </c>
      <c r="T65" s="89">
        <f ca="1" t="shared" si="15"/>
      </c>
      <c r="U65" s="89">
        <f ca="1" t="shared" si="15"/>
      </c>
      <c r="V65" s="89">
        <f aca="true" ca="1" t="shared" si="19" ref="V65:AJ66">IF($C65=0,"",$E65*OFFSET($E$3,$C65,V$15))</f>
      </c>
      <c r="W65" s="89">
        <f ca="1" t="shared" si="19"/>
      </c>
      <c r="X65" s="89">
        <f ca="1" t="shared" si="19"/>
      </c>
      <c r="Y65" s="89">
        <f ca="1" t="shared" si="19"/>
      </c>
      <c r="Z65" s="89">
        <f ca="1" t="shared" si="19"/>
      </c>
      <c r="AA65" s="89">
        <f ca="1" t="shared" si="19"/>
      </c>
      <c r="AB65" s="89">
        <f ca="1" t="shared" si="19"/>
      </c>
      <c r="AC65" s="89">
        <f ca="1" t="shared" si="19"/>
      </c>
      <c r="AD65" s="89">
        <f ca="1" t="shared" si="19"/>
      </c>
      <c r="AE65" s="89">
        <f ca="1" t="shared" si="19"/>
      </c>
      <c r="AF65" s="89">
        <f ca="1" t="shared" si="19"/>
      </c>
      <c r="AG65" s="89">
        <f ca="1" t="shared" si="19"/>
      </c>
      <c r="AH65" s="89">
        <f ca="1" t="shared" si="19"/>
      </c>
      <c r="AI65" s="89">
        <f ca="1" t="shared" si="19"/>
      </c>
      <c r="AJ65" s="89">
        <f ca="1" t="shared" si="19"/>
      </c>
      <c r="AK65" s="89">
        <f ca="1" t="shared" si="17"/>
      </c>
      <c r="AL65" s="89">
        <f ca="1" t="shared" si="17"/>
      </c>
      <c r="AM65" s="89">
        <f ca="1" t="shared" si="17"/>
      </c>
      <c r="AN65" s="89">
        <f ca="1" t="shared" si="17"/>
      </c>
      <c r="AO65" s="89">
        <f ca="1" t="shared" si="17"/>
      </c>
      <c r="AP65" s="89">
        <f ca="1" t="shared" si="17"/>
      </c>
      <c r="AQ65" s="89">
        <f ca="1" t="shared" si="17"/>
      </c>
      <c r="AR65" s="89">
        <f ca="1" t="shared" si="17"/>
      </c>
      <c r="AS65" s="89">
        <f ca="1" t="shared" si="17"/>
      </c>
      <c r="AT65" s="89">
        <f ca="1" t="shared" si="17"/>
      </c>
      <c r="AU65" s="89">
        <f ca="1" t="shared" si="17"/>
      </c>
      <c r="AV65" s="89">
        <f ca="1" t="shared" si="17"/>
      </c>
      <c r="AW65" s="89">
        <f ca="1" t="shared" si="17"/>
      </c>
      <c r="AX65" s="89">
        <f ca="1" t="shared" si="17"/>
      </c>
      <c r="AY65" s="89">
        <f ca="1" t="shared" si="17"/>
      </c>
      <c r="AZ65" s="89">
        <f ca="1" t="shared" si="17"/>
      </c>
      <c r="BA65" s="89">
        <f ca="1">IF($C65=0,"",$E65*OFFSET($E$3,$C65,BA$15))</f>
      </c>
      <c r="BB65" s="89">
        <f ca="1" t="shared" si="16"/>
      </c>
      <c r="BC65" s="89">
        <f ca="1" t="shared" si="16"/>
      </c>
      <c r="BD65" s="89">
        <f ca="1" t="shared" si="16"/>
      </c>
      <c r="BE65" s="89">
        <f ca="1" t="shared" si="16"/>
      </c>
    </row>
    <row r="66" spans="1:57" ht="12.75">
      <c r="A66" s="84" t="str">
        <f>Risks!B52</f>
        <v>50</v>
      </c>
      <c r="B66" s="85">
        <f>Risks!C52</f>
        <v>0</v>
      </c>
      <c r="C66" s="86">
        <f>Risks!J52</f>
        <v>0</v>
      </c>
      <c r="E66" s="89">
        <f>IF(C66=0,"",Risks!H52*Risks!I52)</f>
      </c>
      <c r="F66" s="89">
        <f aca="true" ca="1" t="shared" si="20" ref="F66:U66">IF($C66=0,"",$E66*OFFSET($E$3,$C66,F$15))</f>
      </c>
      <c r="G66" s="89">
        <f ca="1" t="shared" si="20"/>
      </c>
      <c r="H66" s="89">
        <f ca="1" t="shared" si="20"/>
      </c>
      <c r="I66" s="89">
        <f ca="1" t="shared" si="20"/>
      </c>
      <c r="J66" s="89">
        <f ca="1" t="shared" si="20"/>
      </c>
      <c r="K66" s="89">
        <f ca="1" t="shared" si="20"/>
      </c>
      <c r="L66" s="89">
        <f ca="1" t="shared" si="20"/>
      </c>
      <c r="M66" s="89">
        <f ca="1" t="shared" si="20"/>
      </c>
      <c r="N66" s="89">
        <f ca="1" t="shared" si="20"/>
      </c>
      <c r="O66" s="89">
        <f ca="1" t="shared" si="20"/>
      </c>
      <c r="P66" s="89">
        <f ca="1" t="shared" si="20"/>
      </c>
      <c r="Q66" s="89">
        <f ca="1" t="shared" si="20"/>
      </c>
      <c r="R66" s="89">
        <f ca="1" t="shared" si="20"/>
      </c>
      <c r="S66" s="89">
        <f ca="1" t="shared" si="20"/>
      </c>
      <c r="T66" s="89">
        <f ca="1" t="shared" si="20"/>
      </c>
      <c r="U66" s="89">
        <f ca="1" t="shared" si="20"/>
      </c>
      <c r="V66" s="89">
        <f ca="1" t="shared" si="19"/>
      </c>
      <c r="W66" s="89">
        <f ca="1" t="shared" si="19"/>
      </c>
      <c r="X66" s="89">
        <f ca="1" t="shared" si="19"/>
      </c>
      <c r="Y66" s="89">
        <f ca="1" t="shared" si="19"/>
      </c>
      <c r="Z66" s="89">
        <f ca="1" t="shared" si="19"/>
      </c>
      <c r="AA66" s="89">
        <f ca="1" t="shared" si="19"/>
      </c>
      <c r="AB66" s="89">
        <f ca="1" t="shared" si="19"/>
      </c>
      <c r="AC66" s="89">
        <f ca="1" t="shared" si="19"/>
      </c>
      <c r="AD66" s="89">
        <f ca="1" t="shared" si="19"/>
      </c>
      <c r="AE66" s="89">
        <f ca="1" t="shared" si="19"/>
      </c>
      <c r="AF66" s="89">
        <f ca="1" t="shared" si="19"/>
      </c>
      <c r="AG66" s="89">
        <f ca="1" t="shared" si="19"/>
      </c>
      <c r="AH66" s="89">
        <f ca="1" t="shared" si="19"/>
      </c>
      <c r="AI66" s="89">
        <f ca="1" t="shared" si="19"/>
      </c>
      <c r="AJ66" s="89">
        <f ca="1" t="shared" si="19"/>
      </c>
      <c r="AK66" s="89">
        <f ca="1" t="shared" si="17"/>
      </c>
      <c r="AL66" s="89">
        <f ca="1" t="shared" si="17"/>
      </c>
      <c r="AM66" s="89">
        <f ca="1" t="shared" si="17"/>
      </c>
      <c r="AN66" s="89">
        <f ca="1" t="shared" si="17"/>
      </c>
      <c r="AO66" s="89">
        <f ca="1" t="shared" si="17"/>
      </c>
      <c r="AP66" s="89">
        <f ca="1" t="shared" si="17"/>
      </c>
      <c r="AQ66" s="89">
        <f ca="1" t="shared" si="17"/>
      </c>
      <c r="AR66" s="89">
        <f ca="1" t="shared" si="17"/>
      </c>
      <c r="AS66" s="89">
        <f ca="1" t="shared" si="17"/>
      </c>
      <c r="AT66" s="89">
        <f ca="1" t="shared" si="17"/>
      </c>
      <c r="AU66" s="89">
        <f ca="1" t="shared" si="17"/>
      </c>
      <c r="AV66" s="89">
        <f ca="1" t="shared" si="17"/>
      </c>
      <c r="AW66" s="89">
        <f ca="1" t="shared" si="17"/>
      </c>
      <c r="AX66" s="89">
        <f ca="1" t="shared" si="17"/>
      </c>
      <c r="AY66" s="89">
        <f ca="1" t="shared" si="17"/>
      </c>
      <c r="AZ66" s="89">
        <f ca="1" t="shared" si="17"/>
      </c>
      <c r="BA66" s="89">
        <f ca="1">IF($C66=0,"",$E66*OFFSET($E$3,$C66,BA$15))</f>
      </c>
      <c r="BB66" s="89">
        <f ca="1" t="shared" si="16"/>
      </c>
      <c r="BC66" s="89">
        <f ca="1" t="shared" si="16"/>
      </c>
      <c r="BD66" s="89">
        <f ca="1" t="shared" si="16"/>
      </c>
      <c r="BE66" s="89">
        <f ca="1" t="shared" si="16"/>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21"/>
  <dimension ref="A1:BO66"/>
  <sheetViews>
    <sheetView showGridLines="0" zoomScale="75" zoomScaleNormal="75" workbookViewId="0" topLeftCell="A1">
      <pane xSplit="3" ySplit="1" topLeftCell="D2" activePane="bottomRight" state="frozen"/>
      <selection pane="topLeft" activeCell="C42" activeCellId="1" sqref="A1 C42"/>
      <selection pane="topRight" activeCell="C42" activeCellId="1" sqref="A1 C42"/>
      <selection pane="bottomLeft" activeCell="C42" activeCellId="1" sqref="A1 C42"/>
      <selection pane="bottomRight" activeCell="H23" sqref="H23"/>
    </sheetView>
  </sheetViews>
  <sheetFormatPr defaultColWidth="9.140625" defaultRowHeight="12.75"/>
  <cols>
    <col min="1" max="1" width="7.7109375" style="79" customWidth="1"/>
    <col min="2" max="2" width="24.00390625" style="80" customWidth="1"/>
    <col min="3" max="3" width="9.8515625" style="74" customWidth="1"/>
    <col min="4" max="4" width="3.140625" style="81" customWidth="1"/>
    <col min="5" max="5" width="14.57421875" style="82" customWidth="1"/>
    <col min="6" max="7" width="9.28125" style="83" customWidth="1"/>
    <col min="8" max="67" width="9.140625" style="83" customWidth="1"/>
    <col min="68" max="16384" width="9.140625" style="82" customWidth="1"/>
  </cols>
  <sheetData>
    <row r="1" spans="1:67" s="75" customFormat="1" ht="18">
      <c r="A1" s="72" t="s">
        <v>828</v>
      </c>
      <c r="B1" s="73"/>
      <c r="C1" s="74"/>
      <c r="D1" s="73"/>
      <c r="E1" s="75" t="s">
        <v>319</v>
      </c>
      <c r="F1" s="76">
        <v>43922</v>
      </c>
      <c r="G1" s="76">
        <v>44105</v>
      </c>
      <c r="H1" s="76">
        <v>44287</v>
      </c>
      <c r="I1" s="76">
        <v>44470</v>
      </c>
      <c r="J1" s="76">
        <v>44652</v>
      </c>
      <c r="K1" s="76">
        <v>44835</v>
      </c>
      <c r="L1" s="76">
        <v>45017</v>
      </c>
      <c r="M1" s="76">
        <v>45200</v>
      </c>
      <c r="N1" s="76">
        <v>45383</v>
      </c>
      <c r="O1" s="76">
        <v>45566</v>
      </c>
      <c r="P1" s="76">
        <v>45748</v>
      </c>
      <c r="Q1" s="76">
        <v>45931</v>
      </c>
      <c r="R1" s="76">
        <v>46113</v>
      </c>
      <c r="S1" s="76">
        <v>46296</v>
      </c>
      <c r="T1" s="76">
        <v>46478</v>
      </c>
      <c r="U1" s="76">
        <v>46661</v>
      </c>
      <c r="V1" s="76">
        <v>46844</v>
      </c>
      <c r="W1" s="76">
        <v>47027</v>
      </c>
      <c r="X1" s="76">
        <v>47209</v>
      </c>
      <c r="Y1" s="76">
        <v>47392</v>
      </c>
      <c r="Z1" s="76">
        <v>47574</v>
      </c>
      <c r="AA1" s="76">
        <v>47757</v>
      </c>
      <c r="AB1" s="76">
        <v>47939</v>
      </c>
      <c r="AC1" s="76">
        <v>48122</v>
      </c>
      <c r="AD1" s="76">
        <v>48305</v>
      </c>
      <c r="AE1" s="76">
        <v>48488</v>
      </c>
      <c r="AF1" s="76">
        <v>48670</v>
      </c>
      <c r="AG1" s="76">
        <v>48853</v>
      </c>
      <c r="AH1" s="76">
        <v>49035</v>
      </c>
      <c r="AI1" s="76">
        <v>49218</v>
      </c>
      <c r="AJ1" s="76">
        <v>49400</v>
      </c>
      <c r="AK1" s="76">
        <v>49583</v>
      </c>
      <c r="AL1" s="76">
        <v>49766</v>
      </c>
      <c r="AM1" s="76">
        <v>49949</v>
      </c>
      <c r="AN1" s="76">
        <v>50131</v>
      </c>
      <c r="AO1" s="76">
        <v>50314</v>
      </c>
      <c r="AP1" s="76">
        <v>50496</v>
      </c>
      <c r="AQ1" s="76">
        <v>50679</v>
      </c>
      <c r="AR1" s="76">
        <v>50861</v>
      </c>
      <c r="AS1" s="76">
        <v>51044</v>
      </c>
      <c r="AT1" s="76">
        <v>51227</v>
      </c>
      <c r="AU1" s="76">
        <v>51410</v>
      </c>
      <c r="AV1" s="76">
        <v>51592</v>
      </c>
      <c r="AW1" s="76">
        <v>51775</v>
      </c>
      <c r="AX1" s="76">
        <v>51957</v>
      </c>
      <c r="AY1" s="76">
        <v>52140</v>
      </c>
      <c r="AZ1" s="76">
        <v>52322</v>
      </c>
      <c r="BA1" s="76">
        <v>52505</v>
      </c>
      <c r="BB1" s="76">
        <v>52688</v>
      </c>
      <c r="BC1" s="76">
        <v>52871</v>
      </c>
      <c r="BD1" s="76">
        <v>53053</v>
      </c>
      <c r="BE1" s="76">
        <v>53236</v>
      </c>
      <c r="BF1" s="77"/>
      <c r="BG1" s="78"/>
      <c r="BH1" s="78"/>
      <c r="BI1" s="78"/>
      <c r="BJ1" s="78"/>
      <c r="BK1" s="78"/>
      <c r="BL1" s="78"/>
      <c r="BM1" s="78"/>
      <c r="BN1" s="78"/>
      <c r="BO1" s="78"/>
    </row>
    <row r="2" spans="6:58" ht="12.75">
      <c r="F2" s="78">
        <v>1</v>
      </c>
      <c r="G2" s="78">
        <v>2</v>
      </c>
      <c r="H2" s="78">
        <v>3</v>
      </c>
      <c r="I2" s="78">
        <v>4</v>
      </c>
      <c r="J2" s="78">
        <v>5</v>
      </c>
      <c r="K2" s="78">
        <v>6</v>
      </c>
      <c r="L2" s="78">
        <v>7</v>
      </c>
      <c r="M2" s="78">
        <v>8</v>
      </c>
      <c r="N2" s="78">
        <v>9</v>
      </c>
      <c r="O2" s="78">
        <v>10</v>
      </c>
      <c r="P2" s="78">
        <v>11</v>
      </c>
      <c r="Q2" s="78">
        <v>12</v>
      </c>
      <c r="R2" s="78">
        <v>13</v>
      </c>
      <c r="S2" s="78">
        <v>14</v>
      </c>
      <c r="T2" s="78">
        <v>15</v>
      </c>
      <c r="U2" s="78">
        <v>16</v>
      </c>
      <c r="V2" s="78">
        <v>17</v>
      </c>
      <c r="W2" s="78">
        <v>18</v>
      </c>
      <c r="X2" s="78">
        <v>19</v>
      </c>
      <c r="Y2" s="78">
        <v>20</v>
      </c>
      <c r="Z2" s="78">
        <v>21</v>
      </c>
      <c r="AA2" s="78">
        <v>22</v>
      </c>
      <c r="AB2" s="78">
        <v>23</v>
      </c>
      <c r="AC2" s="78">
        <v>24</v>
      </c>
      <c r="AD2" s="78">
        <v>25</v>
      </c>
      <c r="AE2" s="78">
        <v>26</v>
      </c>
      <c r="AF2" s="78">
        <v>27</v>
      </c>
      <c r="AG2" s="78">
        <v>28</v>
      </c>
      <c r="AH2" s="78">
        <v>29</v>
      </c>
      <c r="AI2" s="78">
        <v>30</v>
      </c>
      <c r="AJ2" s="78">
        <v>31</v>
      </c>
      <c r="AK2" s="78">
        <v>32</v>
      </c>
      <c r="AL2" s="78">
        <v>33</v>
      </c>
      <c r="AM2" s="78">
        <v>34</v>
      </c>
      <c r="AN2" s="78">
        <v>35</v>
      </c>
      <c r="AO2" s="78">
        <v>36</v>
      </c>
      <c r="AP2" s="78">
        <v>37</v>
      </c>
      <c r="AQ2" s="78">
        <v>38</v>
      </c>
      <c r="AR2" s="78">
        <v>39</v>
      </c>
      <c r="AS2" s="78">
        <v>40</v>
      </c>
      <c r="AT2" s="78">
        <v>41</v>
      </c>
      <c r="AU2" s="78">
        <v>42</v>
      </c>
      <c r="AV2" s="78">
        <v>43</v>
      </c>
      <c r="AW2" s="78">
        <v>44</v>
      </c>
      <c r="AX2" s="78">
        <v>45</v>
      </c>
      <c r="AY2" s="78">
        <v>46</v>
      </c>
      <c r="AZ2" s="78">
        <v>47</v>
      </c>
      <c r="BA2" s="78">
        <v>48</v>
      </c>
      <c r="BB2" s="78">
        <v>49</v>
      </c>
      <c r="BC2" s="78">
        <v>50</v>
      </c>
      <c r="BD2" s="78">
        <v>51</v>
      </c>
      <c r="BE2" s="78">
        <v>52</v>
      </c>
      <c r="BF2" s="78"/>
    </row>
    <row r="3" spans="2:58" ht="12.75">
      <c r="B3" s="80" t="s">
        <v>85</v>
      </c>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row>
    <row r="4" spans="1:58" ht="12.75">
      <c r="A4" s="84">
        <v>1</v>
      </c>
      <c r="B4" s="33" t="s">
        <v>320</v>
      </c>
      <c r="C4" s="86"/>
      <c r="D4" s="84"/>
      <c r="E4" s="87">
        <f aca="true" t="shared" si="0" ref="E4:E13">SUM(F4:BE4)</f>
        <v>1.0000000000000004</v>
      </c>
      <c r="F4" s="32">
        <v>0.02</v>
      </c>
      <c r="G4" s="32">
        <v>0.02</v>
      </c>
      <c r="H4" s="32">
        <v>0.02</v>
      </c>
      <c r="I4" s="32">
        <v>0.02</v>
      </c>
      <c r="J4" s="32">
        <v>0.02</v>
      </c>
      <c r="K4" s="32">
        <v>0.02</v>
      </c>
      <c r="L4" s="32">
        <v>0.02</v>
      </c>
      <c r="M4" s="32">
        <v>0.02</v>
      </c>
      <c r="N4" s="32">
        <v>0.02</v>
      </c>
      <c r="O4" s="32">
        <v>0.02</v>
      </c>
      <c r="P4" s="32">
        <v>0.02</v>
      </c>
      <c r="Q4" s="32">
        <v>0.02</v>
      </c>
      <c r="R4" s="32">
        <v>0.02</v>
      </c>
      <c r="S4" s="32">
        <v>0.02</v>
      </c>
      <c r="T4" s="32">
        <v>0.02</v>
      </c>
      <c r="U4" s="32">
        <v>0.02</v>
      </c>
      <c r="V4" s="32">
        <v>0.02</v>
      </c>
      <c r="W4" s="32">
        <v>0.02</v>
      </c>
      <c r="X4" s="32">
        <v>0.02</v>
      </c>
      <c r="Y4" s="32">
        <v>0.02</v>
      </c>
      <c r="Z4" s="32">
        <v>0.02</v>
      </c>
      <c r="AA4" s="32">
        <v>0.02</v>
      </c>
      <c r="AB4" s="32">
        <v>0.02</v>
      </c>
      <c r="AC4" s="32">
        <v>0.02</v>
      </c>
      <c r="AD4" s="32">
        <v>0.02</v>
      </c>
      <c r="AE4" s="32">
        <v>0.02</v>
      </c>
      <c r="AF4" s="32">
        <v>0.02</v>
      </c>
      <c r="AG4" s="32">
        <v>0.02</v>
      </c>
      <c r="AH4" s="32">
        <v>0.02</v>
      </c>
      <c r="AI4" s="32">
        <v>0.02</v>
      </c>
      <c r="AJ4" s="32">
        <v>0.02</v>
      </c>
      <c r="AK4" s="32">
        <v>0.02</v>
      </c>
      <c r="AL4" s="32">
        <v>0.02</v>
      </c>
      <c r="AM4" s="32">
        <v>0.02</v>
      </c>
      <c r="AN4" s="32">
        <v>0.02</v>
      </c>
      <c r="AO4" s="32">
        <v>0.02</v>
      </c>
      <c r="AP4" s="32">
        <v>0.02</v>
      </c>
      <c r="AQ4" s="32">
        <v>0.02</v>
      </c>
      <c r="AR4" s="32">
        <v>0.02</v>
      </c>
      <c r="AS4" s="32">
        <v>0.02</v>
      </c>
      <c r="AT4" s="32">
        <v>0.02</v>
      </c>
      <c r="AU4" s="32">
        <v>0.02</v>
      </c>
      <c r="AV4" s="32">
        <v>0.02</v>
      </c>
      <c r="AW4" s="32">
        <v>0.02</v>
      </c>
      <c r="AX4" s="32">
        <v>0.02</v>
      </c>
      <c r="AY4" s="32">
        <v>0.02</v>
      </c>
      <c r="AZ4" s="32">
        <v>0.02</v>
      </c>
      <c r="BA4" s="32">
        <v>0.02</v>
      </c>
      <c r="BB4" s="32">
        <v>0.02</v>
      </c>
      <c r="BC4" s="32">
        <v>0.02</v>
      </c>
      <c r="BD4" s="32"/>
      <c r="BE4" s="32"/>
      <c r="BF4" s="78"/>
    </row>
    <row r="5" spans="1:58" ht="12.75">
      <c r="A5" s="84">
        <v>2</v>
      </c>
      <c r="B5" s="33" t="s">
        <v>326</v>
      </c>
      <c r="C5" s="86"/>
      <c r="D5" s="84"/>
      <c r="E5" s="87">
        <f t="shared" si="0"/>
        <v>0.9999999999999999</v>
      </c>
      <c r="F5" s="32">
        <v>0.1</v>
      </c>
      <c r="G5" s="32">
        <v>0.1</v>
      </c>
      <c r="H5" s="32">
        <v>0.1</v>
      </c>
      <c r="I5" s="32">
        <v>0.1</v>
      </c>
      <c r="J5" s="32">
        <v>0.1</v>
      </c>
      <c r="K5" s="32">
        <v>0.1</v>
      </c>
      <c r="L5" s="32">
        <v>0.1</v>
      </c>
      <c r="M5" s="32">
        <v>0.1</v>
      </c>
      <c r="N5" s="32">
        <v>0.1</v>
      </c>
      <c r="O5" s="32">
        <v>0.1</v>
      </c>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78"/>
    </row>
    <row r="6" spans="1:58" ht="12.75">
      <c r="A6" s="84">
        <v>3</v>
      </c>
      <c r="B6" s="33" t="s">
        <v>327</v>
      </c>
      <c r="C6" s="86"/>
      <c r="D6" s="84"/>
      <c r="E6" s="87">
        <f t="shared" si="0"/>
        <v>1</v>
      </c>
      <c r="F6" s="32">
        <f ca="1">OFFSET('Fixed Data'!$J$1,F2,0)/'Fixed Data'!$L$2</f>
        <v>0</v>
      </c>
      <c r="G6" s="32">
        <f ca="1">OFFSET('Fixed Data'!$J$1,G2,0)/'Fixed Data'!$L$2</f>
        <v>0.021927284828048017</v>
      </c>
      <c r="H6" s="32">
        <f ca="1">OFFSET('Fixed Data'!$J$1,H2,0)/'Fixed Data'!$L$2</f>
        <v>0.04396420608023602</v>
      </c>
      <c r="I6" s="32">
        <f ca="1">OFFSET('Fixed Data'!$J$1,I2,0)/'Fixed Data'!$L$2</f>
        <v>0.06611131193868527</v>
      </c>
      <c r="J6" s="32">
        <f ca="1">OFFSET('Fixed Data'!$J$1,J2,0)/'Fixed Data'!$L$2</f>
        <v>0.0883691533264269</v>
      </c>
      <c r="K6" s="32">
        <f ca="1">OFFSET('Fixed Data'!$J$1,K2,0)/'Fixed Data'!$L$2</f>
        <v>0.11073828392110668</v>
      </c>
      <c r="L6" s="32">
        <f ca="1">OFFSET('Fixed Data'!$J$1,L2,0)/'Fixed Data'!$L$2</f>
        <v>0.13321926016875996</v>
      </c>
      <c r="M6" s="32">
        <f ca="1">OFFSET('Fixed Data'!$J$1,M2,0)/'Fixed Data'!$L$2</f>
        <v>0.15581264129765174</v>
      </c>
      <c r="N6" s="32">
        <f ca="1">OFFSET('Fixed Data'!$J$1,N2,0)/'Fixed Data'!$L$2</f>
        <v>0.1785189893321881</v>
      </c>
      <c r="O6" s="32">
        <f ca="1">OFFSET('Fixed Data'!$J$1,O2,0)/'Fixed Data'!$L$2</f>
        <v>0.20133886910689727</v>
      </c>
      <c r="P6" s="32">
        <f ca="1">OFFSET('Fixed Data'!$J$1,P2,0)/'Fixed Data'!$L$2</f>
        <v>0</v>
      </c>
      <c r="Q6" s="32">
        <f ca="1">OFFSET('Fixed Data'!$J$1,Q2,0)/'Fixed Data'!$L$2</f>
        <v>0</v>
      </c>
      <c r="R6" s="32">
        <f ca="1">OFFSET('Fixed Data'!$J$1,R2,0)/'Fixed Data'!$L$2</f>
        <v>0</v>
      </c>
      <c r="S6" s="32">
        <f ca="1">OFFSET('Fixed Data'!$J$1,S2,0)/'Fixed Data'!$L$2</f>
        <v>0</v>
      </c>
      <c r="T6" s="32">
        <f ca="1">OFFSET('Fixed Data'!$J$1,T2,0)/'Fixed Data'!$L$2</f>
        <v>0</v>
      </c>
      <c r="U6" s="32">
        <f ca="1">OFFSET('Fixed Data'!$J$1,U2,0)/'Fixed Data'!$L$2</f>
        <v>0</v>
      </c>
      <c r="V6" s="32">
        <f ca="1">OFFSET('Fixed Data'!$J$1,V2,0)/'Fixed Data'!$L$2</f>
        <v>0</v>
      </c>
      <c r="W6" s="32">
        <f ca="1">OFFSET('Fixed Data'!$J$1,W2,0)/'Fixed Data'!$L$2</f>
        <v>0</v>
      </c>
      <c r="X6" s="32">
        <f ca="1">OFFSET('Fixed Data'!$J$1,X2,0)/'Fixed Data'!$L$2</f>
        <v>0</v>
      </c>
      <c r="Y6" s="32">
        <f ca="1">OFFSET('Fixed Data'!$J$1,Y2,0)/'Fixed Data'!$L$2</f>
        <v>0</v>
      </c>
      <c r="Z6" s="32">
        <f ca="1">OFFSET('Fixed Data'!$J$1,Z2,0)/'Fixed Data'!$L$2</f>
        <v>0</v>
      </c>
      <c r="AA6" s="32">
        <f ca="1">OFFSET('Fixed Data'!$J$1,AA2,0)/'Fixed Data'!$L$2</f>
        <v>0</v>
      </c>
      <c r="AB6" s="32">
        <f ca="1">OFFSET('Fixed Data'!$J$1,AB2,0)/'Fixed Data'!$L$2</f>
        <v>0</v>
      </c>
      <c r="AC6" s="32">
        <f ca="1">OFFSET('Fixed Data'!$J$1,AC2,0)/'Fixed Data'!$L$2</f>
        <v>0</v>
      </c>
      <c r="AD6" s="32">
        <f ca="1">OFFSET('Fixed Data'!$J$1,AD2,0)/'Fixed Data'!$L$2</f>
        <v>0</v>
      </c>
      <c r="AE6" s="32">
        <f ca="1">OFFSET('Fixed Data'!$J$1,AE2,0)/'Fixed Data'!$L$2</f>
        <v>0</v>
      </c>
      <c r="AF6" s="32">
        <f ca="1">OFFSET('Fixed Data'!$J$1,AF2,0)/'Fixed Data'!$L$2</f>
        <v>0</v>
      </c>
      <c r="AG6" s="32">
        <f ca="1">OFFSET('Fixed Data'!$J$1,AG2,0)/'Fixed Data'!$L$2</f>
        <v>0</v>
      </c>
      <c r="AH6" s="32">
        <f ca="1">OFFSET('Fixed Data'!$J$1,AH2,0)/'Fixed Data'!$L$2</f>
        <v>0</v>
      </c>
      <c r="AI6" s="32">
        <f ca="1">OFFSET('Fixed Data'!$J$1,AI2,0)/'Fixed Data'!$L$2</f>
        <v>0</v>
      </c>
      <c r="AJ6" s="32">
        <f ca="1">OFFSET('Fixed Data'!$J$1,AJ2,0)/'Fixed Data'!$L$2</f>
        <v>0</v>
      </c>
      <c r="AK6" s="32">
        <f ca="1">OFFSET('Fixed Data'!$J$1,AK2,0)/'Fixed Data'!$L$2</f>
        <v>0</v>
      </c>
      <c r="AL6" s="32">
        <f ca="1">OFFSET('Fixed Data'!$J$1,AL2,0)/'Fixed Data'!$L$2</f>
        <v>0</v>
      </c>
      <c r="AM6" s="32">
        <f ca="1">OFFSET('Fixed Data'!$J$1,AM2,0)/'Fixed Data'!$L$2</f>
        <v>0</v>
      </c>
      <c r="AN6" s="32">
        <f ca="1">OFFSET('Fixed Data'!$J$1,AN2,0)/'Fixed Data'!$L$2</f>
        <v>0</v>
      </c>
      <c r="AO6" s="32">
        <f ca="1">OFFSET('Fixed Data'!$J$1,AO2,0)/'Fixed Data'!$L$2</f>
        <v>0</v>
      </c>
      <c r="AP6" s="32">
        <f ca="1">OFFSET('Fixed Data'!$J$1,AP2,0)/'Fixed Data'!$L$2</f>
        <v>0</v>
      </c>
      <c r="AQ6" s="32">
        <f ca="1">OFFSET('Fixed Data'!$J$1,AQ2,0)/'Fixed Data'!$L$2</f>
        <v>0</v>
      </c>
      <c r="AR6" s="32">
        <f ca="1">OFFSET('Fixed Data'!$J$1,AR2,0)/'Fixed Data'!$L$2</f>
        <v>0</v>
      </c>
      <c r="AS6" s="32">
        <f ca="1">OFFSET('Fixed Data'!$J$1,AS2,0)/'Fixed Data'!$L$2</f>
        <v>0</v>
      </c>
      <c r="AT6" s="32">
        <f ca="1">OFFSET('Fixed Data'!$J$1,AT2,0)/'Fixed Data'!$L$2</f>
        <v>0</v>
      </c>
      <c r="AU6" s="32">
        <f ca="1">OFFSET('Fixed Data'!$J$1,AU2,0)/'Fixed Data'!$L$2</f>
        <v>0</v>
      </c>
      <c r="AV6" s="32">
        <f ca="1">OFFSET('Fixed Data'!$J$1,AV2,0)/'Fixed Data'!$L$2</f>
        <v>0</v>
      </c>
      <c r="AW6" s="32">
        <f ca="1">OFFSET('Fixed Data'!$J$1,AW2,0)/'Fixed Data'!$L$2</f>
        <v>0</v>
      </c>
      <c r="AX6" s="32">
        <f ca="1">OFFSET('Fixed Data'!$J$1,AX2,0)/'Fixed Data'!$L$2</f>
        <v>0</v>
      </c>
      <c r="AY6" s="32">
        <f ca="1">OFFSET('Fixed Data'!$J$1,AY2,0)/'Fixed Data'!$L$2</f>
        <v>0</v>
      </c>
      <c r="AZ6" s="32">
        <f ca="1">OFFSET('Fixed Data'!$J$1,AZ2,0)/'Fixed Data'!$L$2</f>
        <v>0</v>
      </c>
      <c r="BA6" s="32">
        <f ca="1">OFFSET('Fixed Data'!$J$1,BA2,0)/'Fixed Data'!$L$2</f>
        <v>0</v>
      </c>
      <c r="BB6" s="32">
        <f ca="1">OFFSET('Fixed Data'!$J$1,BB2,0)/'Fixed Data'!$L$2</f>
        <v>0</v>
      </c>
      <c r="BC6" s="32">
        <f ca="1">OFFSET('Fixed Data'!$J$1,BC2,0)/'Fixed Data'!$L$2</f>
        <v>0</v>
      </c>
      <c r="BD6" s="32">
        <f ca="1">OFFSET('Fixed Data'!$J$1,BD2,0)/'Fixed Data'!$L$2</f>
        <v>0</v>
      </c>
      <c r="BE6" s="32">
        <f ca="1">OFFSET('Fixed Data'!$J$1,BE2,0)/'Fixed Data'!$L$2</f>
        <v>0</v>
      </c>
      <c r="BF6" s="78"/>
    </row>
    <row r="7" spans="1:58" ht="12.75">
      <c r="A7" s="84">
        <v>4</v>
      </c>
      <c r="B7" s="33" t="s">
        <v>328</v>
      </c>
      <c r="C7" s="86"/>
      <c r="D7" s="84"/>
      <c r="E7" s="87">
        <f t="shared" si="0"/>
        <v>1</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v>1</v>
      </c>
      <c r="BE7" s="32"/>
      <c r="BF7" s="78"/>
    </row>
    <row r="8" spans="1:58" ht="12.75">
      <c r="A8" s="84">
        <v>5</v>
      </c>
      <c r="B8" s="33" t="s">
        <v>816</v>
      </c>
      <c r="C8" s="86"/>
      <c r="D8" s="84"/>
      <c r="E8" s="87">
        <f t="shared" si="0"/>
        <v>1</v>
      </c>
      <c r="F8" s="32"/>
      <c r="G8" s="32"/>
      <c r="H8" s="32"/>
      <c r="I8" s="32"/>
      <c r="J8" s="32"/>
      <c r="K8" s="32"/>
      <c r="L8" s="32">
        <v>0.125</v>
      </c>
      <c r="M8" s="32">
        <v>0.125</v>
      </c>
      <c r="N8" s="32">
        <v>0.125</v>
      </c>
      <c r="O8" s="32">
        <v>0.125</v>
      </c>
      <c r="P8" s="32">
        <v>0.125</v>
      </c>
      <c r="Q8" s="32">
        <v>0.125</v>
      </c>
      <c r="R8" s="32">
        <v>0.125</v>
      </c>
      <c r="S8" s="32">
        <v>0.125</v>
      </c>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78"/>
    </row>
    <row r="9" spans="1:58" ht="12.75">
      <c r="A9" s="84">
        <v>6</v>
      </c>
      <c r="B9" s="33"/>
      <c r="C9" s="86"/>
      <c r="D9" s="84"/>
      <c r="E9" s="87">
        <f t="shared" si="0"/>
        <v>0</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78"/>
    </row>
    <row r="10" spans="1:58" ht="12.75">
      <c r="A10" s="84">
        <v>7</v>
      </c>
      <c r="B10" s="33"/>
      <c r="C10" s="86"/>
      <c r="D10" s="84"/>
      <c r="E10" s="87">
        <f t="shared" si="0"/>
        <v>0</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78"/>
    </row>
    <row r="11" spans="1:58" ht="12.75">
      <c r="A11" s="84">
        <v>8</v>
      </c>
      <c r="B11" s="33"/>
      <c r="C11" s="86"/>
      <c r="D11" s="84"/>
      <c r="E11" s="87">
        <f t="shared" si="0"/>
        <v>0</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78"/>
    </row>
    <row r="12" spans="1:58" ht="12.75">
      <c r="A12" s="84">
        <v>9</v>
      </c>
      <c r="B12" s="34"/>
      <c r="C12" s="88"/>
      <c r="E12" s="87">
        <f t="shared" si="0"/>
        <v>0</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78"/>
    </row>
    <row r="13" spans="1:58" ht="12.75">
      <c r="A13" s="84">
        <v>10</v>
      </c>
      <c r="B13" s="33"/>
      <c r="C13" s="86"/>
      <c r="D13" s="84"/>
      <c r="E13" s="87">
        <f t="shared" si="0"/>
        <v>0</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78"/>
    </row>
    <row r="15" spans="1:58" ht="12.75">
      <c r="A15" s="79" t="s">
        <v>83</v>
      </c>
      <c r="F15" s="78">
        <v>1</v>
      </c>
      <c r="G15" s="78">
        <v>2</v>
      </c>
      <c r="H15" s="78">
        <v>3</v>
      </c>
      <c r="I15" s="78">
        <v>4</v>
      </c>
      <c r="J15" s="78">
        <v>5</v>
      </c>
      <c r="K15" s="78">
        <v>6</v>
      </c>
      <c r="L15" s="78">
        <v>7</v>
      </c>
      <c r="M15" s="78">
        <v>8</v>
      </c>
      <c r="N15" s="78">
        <v>9</v>
      </c>
      <c r="O15" s="78">
        <v>10</v>
      </c>
      <c r="P15" s="78">
        <v>11</v>
      </c>
      <c r="Q15" s="78">
        <v>12</v>
      </c>
      <c r="R15" s="78">
        <v>13</v>
      </c>
      <c r="S15" s="78">
        <v>14</v>
      </c>
      <c r="T15" s="78">
        <v>15</v>
      </c>
      <c r="U15" s="78">
        <v>16</v>
      </c>
      <c r="V15" s="78">
        <v>17</v>
      </c>
      <c r="W15" s="78">
        <v>18</v>
      </c>
      <c r="X15" s="78">
        <v>19</v>
      </c>
      <c r="Y15" s="78">
        <v>20</v>
      </c>
      <c r="Z15" s="78">
        <v>21</v>
      </c>
      <c r="AA15" s="78">
        <v>22</v>
      </c>
      <c r="AB15" s="78">
        <v>23</v>
      </c>
      <c r="AC15" s="78">
        <v>24</v>
      </c>
      <c r="AD15" s="78">
        <v>25</v>
      </c>
      <c r="AE15" s="78">
        <v>26</v>
      </c>
      <c r="AF15" s="78">
        <v>27</v>
      </c>
      <c r="AG15" s="78">
        <v>28</v>
      </c>
      <c r="AH15" s="78">
        <v>29</v>
      </c>
      <c r="AI15" s="78">
        <v>30</v>
      </c>
      <c r="AJ15" s="78">
        <v>31</v>
      </c>
      <c r="AK15" s="78">
        <v>32</v>
      </c>
      <c r="AL15" s="78">
        <v>33</v>
      </c>
      <c r="AM15" s="78">
        <v>34</v>
      </c>
      <c r="AN15" s="78">
        <v>35</v>
      </c>
      <c r="AO15" s="78">
        <v>36</v>
      </c>
      <c r="AP15" s="78">
        <v>37</v>
      </c>
      <c r="AQ15" s="78">
        <v>38</v>
      </c>
      <c r="AR15" s="78">
        <v>39</v>
      </c>
      <c r="AS15" s="78">
        <v>40</v>
      </c>
      <c r="AT15" s="78">
        <v>41</v>
      </c>
      <c r="AU15" s="78">
        <v>42</v>
      </c>
      <c r="AV15" s="78">
        <v>43</v>
      </c>
      <c r="AW15" s="78">
        <v>44</v>
      </c>
      <c r="AX15" s="78">
        <v>45</v>
      </c>
      <c r="AY15" s="78">
        <v>46</v>
      </c>
      <c r="AZ15" s="78">
        <v>47</v>
      </c>
      <c r="BA15" s="78">
        <v>48</v>
      </c>
      <c r="BB15" s="78">
        <v>49</v>
      </c>
      <c r="BC15" s="78">
        <v>50</v>
      </c>
      <c r="BD15" s="78">
        <v>51</v>
      </c>
      <c r="BE15" s="78">
        <v>52</v>
      </c>
      <c r="BF15" s="78"/>
    </row>
    <row r="16" spans="2:58" ht="12.75">
      <c r="B16" s="80" t="s">
        <v>85</v>
      </c>
      <c r="C16" s="74" t="s">
        <v>5</v>
      </c>
      <c r="E16" s="89">
        <f>SUM(F16:BE16)</f>
        <v>81.46710680263539</v>
      </c>
      <c r="F16" s="89">
        <f aca="true" t="shared" si="1" ref="F16:AK16">SUM(F17:F66)</f>
        <v>5.766666666666667</v>
      </c>
      <c r="G16" s="89">
        <f t="shared" si="1"/>
        <v>5.849999999999998</v>
      </c>
      <c r="H16" s="89">
        <f t="shared" si="1"/>
        <v>5.933749999999995</v>
      </c>
      <c r="I16" s="89">
        <f t="shared" si="1"/>
        <v>6.0179187499999935</v>
      </c>
      <c r="J16" s="89">
        <f t="shared" si="1"/>
        <v>6.102508343749993</v>
      </c>
      <c r="K16" s="89">
        <f t="shared" si="1"/>
        <v>6.187520885468739</v>
      </c>
      <c r="L16" s="89">
        <f t="shared" si="1"/>
        <v>8.77295848989608</v>
      </c>
      <c r="M16" s="89">
        <f t="shared" si="1"/>
        <v>8.858823282345558</v>
      </c>
      <c r="N16" s="89">
        <f t="shared" si="1"/>
        <v>8.945117398757285</v>
      </c>
      <c r="O16" s="89">
        <f t="shared" si="1"/>
        <v>9.03184298575107</v>
      </c>
      <c r="P16" s="89">
        <f t="shared" si="1"/>
        <v>2.4999999999999996</v>
      </c>
      <c r="Q16" s="89">
        <f t="shared" si="1"/>
        <v>2.4999999999999996</v>
      </c>
      <c r="R16" s="89">
        <f t="shared" si="1"/>
        <v>2.4999999999999996</v>
      </c>
      <c r="S16" s="89">
        <f t="shared" si="1"/>
        <v>2.4999999999999996</v>
      </c>
      <c r="T16" s="89">
        <f t="shared" si="1"/>
        <v>0</v>
      </c>
      <c r="U16" s="89">
        <f t="shared" si="1"/>
        <v>0</v>
      </c>
      <c r="V16" s="89">
        <f t="shared" si="1"/>
        <v>0</v>
      </c>
      <c r="W16" s="89">
        <f t="shared" si="1"/>
        <v>0</v>
      </c>
      <c r="X16" s="89">
        <f t="shared" si="1"/>
        <v>0</v>
      </c>
      <c r="Y16" s="89">
        <f t="shared" si="1"/>
        <v>0</v>
      </c>
      <c r="Z16" s="89">
        <f t="shared" si="1"/>
        <v>0</v>
      </c>
      <c r="AA16" s="89">
        <f t="shared" si="1"/>
        <v>0</v>
      </c>
      <c r="AB16" s="89">
        <f t="shared" si="1"/>
        <v>0</v>
      </c>
      <c r="AC16" s="89">
        <f t="shared" si="1"/>
        <v>0</v>
      </c>
      <c r="AD16" s="89">
        <f t="shared" si="1"/>
        <v>0</v>
      </c>
      <c r="AE16" s="89">
        <f t="shared" si="1"/>
        <v>0</v>
      </c>
      <c r="AF16" s="89">
        <f t="shared" si="1"/>
        <v>0</v>
      </c>
      <c r="AG16" s="89">
        <f t="shared" si="1"/>
        <v>0</v>
      </c>
      <c r="AH16" s="89">
        <f t="shared" si="1"/>
        <v>0</v>
      </c>
      <c r="AI16" s="89">
        <f t="shared" si="1"/>
        <v>0</v>
      </c>
      <c r="AJ16" s="89">
        <f t="shared" si="1"/>
        <v>0</v>
      </c>
      <c r="AK16" s="89">
        <f t="shared" si="1"/>
        <v>0</v>
      </c>
      <c r="AL16" s="89">
        <f aca="true" t="shared" si="2" ref="AL16:BE16">SUM(AL17:AL66)</f>
        <v>0</v>
      </c>
      <c r="AM16" s="89">
        <f t="shared" si="2"/>
        <v>0</v>
      </c>
      <c r="AN16" s="89">
        <f t="shared" si="2"/>
        <v>0</v>
      </c>
      <c r="AO16" s="89">
        <f t="shared" si="2"/>
        <v>0</v>
      </c>
      <c r="AP16" s="89">
        <f t="shared" si="2"/>
        <v>0</v>
      </c>
      <c r="AQ16" s="89">
        <f t="shared" si="2"/>
        <v>0</v>
      </c>
      <c r="AR16" s="89">
        <f t="shared" si="2"/>
        <v>0</v>
      </c>
      <c r="AS16" s="89">
        <f t="shared" si="2"/>
        <v>0</v>
      </c>
      <c r="AT16" s="89">
        <f t="shared" si="2"/>
        <v>0</v>
      </c>
      <c r="AU16" s="89">
        <f t="shared" si="2"/>
        <v>0</v>
      </c>
      <c r="AV16" s="89">
        <f t="shared" si="2"/>
        <v>0</v>
      </c>
      <c r="AW16" s="89">
        <f t="shared" si="2"/>
        <v>0</v>
      </c>
      <c r="AX16" s="89">
        <f t="shared" si="2"/>
        <v>0</v>
      </c>
      <c r="AY16" s="89">
        <f t="shared" si="2"/>
        <v>0</v>
      </c>
      <c r="AZ16" s="89">
        <f t="shared" si="2"/>
        <v>0</v>
      </c>
      <c r="BA16" s="89">
        <f t="shared" si="2"/>
        <v>0</v>
      </c>
      <c r="BB16" s="89">
        <f t="shared" si="2"/>
        <v>0</v>
      </c>
      <c r="BC16" s="89">
        <f t="shared" si="2"/>
        <v>0</v>
      </c>
      <c r="BD16" s="89">
        <f t="shared" si="2"/>
        <v>0</v>
      </c>
      <c r="BE16" s="89">
        <f t="shared" si="2"/>
        <v>0</v>
      </c>
      <c r="BF16" s="78"/>
    </row>
    <row r="17" spans="1:58" ht="12.75">
      <c r="A17" s="84" t="str">
        <f>Risks!B3</f>
        <v>1</v>
      </c>
      <c r="B17" s="85" t="str">
        <f>Risks!C3</f>
        <v>Transportation Operations</v>
      </c>
      <c r="C17" s="86">
        <f>Risks!M3</f>
        <v>0</v>
      </c>
      <c r="D17" s="84"/>
      <c r="E17" s="89">
        <f>IF(C17=0,"",Risks!H3*Risks!L3)</f>
      </c>
      <c r="F17" s="89">
        <f aca="true" ca="1" t="shared" si="3" ref="F17:O26">IF($C17=0,"",$E17*OFFSET($E$3,$C17,F$15))</f>
      </c>
      <c r="G17" s="89">
        <f ca="1" t="shared" si="3"/>
      </c>
      <c r="H17" s="89">
        <f ca="1" t="shared" si="3"/>
      </c>
      <c r="I17" s="89">
        <f ca="1" t="shared" si="3"/>
      </c>
      <c r="J17" s="89">
        <f ca="1" t="shared" si="3"/>
      </c>
      <c r="K17" s="89">
        <f ca="1" t="shared" si="3"/>
      </c>
      <c r="L17" s="89">
        <f ca="1" t="shared" si="3"/>
      </c>
      <c r="M17" s="89">
        <f ca="1" t="shared" si="3"/>
      </c>
      <c r="N17" s="89">
        <f ca="1" t="shared" si="3"/>
      </c>
      <c r="O17" s="89">
        <f ca="1" t="shared" si="3"/>
      </c>
      <c r="P17" s="89">
        <f aca="true" ca="1" t="shared" si="4" ref="P17:Y26">IF($C17=0,"",$E17*OFFSET($E$3,$C17,P$15))</f>
      </c>
      <c r="Q17" s="89">
        <f ca="1" t="shared" si="4"/>
      </c>
      <c r="R17" s="89">
        <f ca="1" t="shared" si="4"/>
      </c>
      <c r="S17" s="89">
        <f ca="1" t="shared" si="4"/>
      </c>
      <c r="T17" s="89">
        <f ca="1" t="shared" si="4"/>
      </c>
      <c r="U17" s="89">
        <f ca="1" t="shared" si="4"/>
      </c>
      <c r="V17" s="89">
        <f ca="1" t="shared" si="4"/>
      </c>
      <c r="W17" s="89">
        <f ca="1" t="shared" si="4"/>
      </c>
      <c r="X17" s="89">
        <f ca="1" t="shared" si="4"/>
      </c>
      <c r="Y17" s="89">
        <f ca="1" t="shared" si="4"/>
      </c>
      <c r="Z17" s="89">
        <f aca="true" ca="1" t="shared" si="5" ref="Z17:AI26">IF($C17=0,"",$E17*OFFSET($E$3,$C17,Z$15))</f>
      </c>
      <c r="AA17" s="89">
        <f ca="1" t="shared" si="5"/>
      </c>
      <c r="AB17" s="89">
        <f ca="1" t="shared" si="5"/>
      </c>
      <c r="AC17" s="89">
        <f ca="1" t="shared" si="5"/>
      </c>
      <c r="AD17" s="89">
        <f ca="1" t="shared" si="5"/>
      </c>
      <c r="AE17" s="89">
        <f ca="1" t="shared" si="5"/>
      </c>
      <c r="AF17" s="89">
        <f ca="1" t="shared" si="5"/>
      </c>
      <c r="AG17" s="89">
        <f ca="1" t="shared" si="5"/>
      </c>
      <c r="AH17" s="89">
        <f ca="1" t="shared" si="5"/>
      </c>
      <c r="AI17" s="89">
        <f ca="1" t="shared" si="5"/>
      </c>
      <c r="AJ17" s="89">
        <f aca="true" ca="1" t="shared" si="6" ref="AJ17:AS26">IF($C17=0,"",$E17*OFFSET($E$3,$C17,AJ$15))</f>
      </c>
      <c r="AK17" s="89">
        <f ca="1" t="shared" si="6"/>
      </c>
      <c r="AL17" s="89">
        <f ca="1" t="shared" si="6"/>
      </c>
      <c r="AM17" s="89">
        <f ca="1" t="shared" si="6"/>
      </c>
      <c r="AN17" s="89">
        <f ca="1" t="shared" si="6"/>
      </c>
      <c r="AO17" s="89">
        <f ca="1" t="shared" si="6"/>
      </c>
      <c r="AP17" s="89">
        <f ca="1" t="shared" si="6"/>
      </c>
      <c r="AQ17" s="89">
        <f ca="1" t="shared" si="6"/>
      </c>
      <c r="AR17" s="89">
        <f ca="1" t="shared" si="6"/>
      </c>
      <c r="AS17" s="89">
        <f ca="1" t="shared" si="6"/>
      </c>
      <c r="AT17" s="89">
        <f aca="true" ca="1" t="shared" si="7" ref="AT17:BE26">IF($C17=0,"",$E17*OFFSET($E$3,$C17,AT$15))</f>
      </c>
      <c r="AU17" s="89">
        <f ca="1" t="shared" si="7"/>
      </c>
      <c r="AV17" s="89">
        <f ca="1" t="shared" si="7"/>
      </c>
      <c r="AW17" s="89">
        <f ca="1" t="shared" si="7"/>
      </c>
      <c r="AX17" s="89">
        <f ca="1" t="shared" si="7"/>
      </c>
      <c r="AY17" s="89">
        <f ca="1" t="shared" si="7"/>
      </c>
      <c r="AZ17" s="89">
        <f ca="1" t="shared" si="7"/>
      </c>
      <c r="BA17" s="89">
        <f ca="1" t="shared" si="7"/>
      </c>
      <c r="BB17" s="89">
        <f ca="1" t="shared" si="7"/>
      </c>
      <c r="BC17" s="89">
        <f ca="1" t="shared" si="7"/>
      </c>
      <c r="BD17" s="89">
        <f ca="1" t="shared" si="7"/>
      </c>
      <c r="BE17" s="89">
        <f ca="1" t="shared" si="7"/>
      </c>
      <c r="BF17" s="78"/>
    </row>
    <row r="18" spans="1:58" ht="12.75">
      <c r="A18" s="84" t="str">
        <f>Risks!B4</f>
        <v>2</v>
      </c>
      <c r="B18" s="85" t="str">
        <f>Risks!C4</f>
        <v>Transportation maintenance costs</v>
      </c>
      <c r="C18" s="86">
        <f>Risks!M4</f>
        <v>0</v>
      </c>
      <c r="D18" s="84"/>
      <c r="E18" s="89">
        <f>IF(C18=0,"",Risks!H4*Risks!L4)</f>
      </c>
      <c r="F18" s="89">
        <f ca="1" t="shared" si="3"/>
      </c>
      <c r="G18" s="89">
        <f ca="1" t="shared" si="3"/>
      </c>
      <c r="H18" s="89">
        <f ca="1" t="shared" si="3"/>
      </c>
      <c r="I18" s="89">
        <f ca="1" t="shared" si="3"/>
      </c>
      <c r="J18" s="89">
        <f ca="1" t="shared" si="3"/>
      </c>
      <c r="K18" s="89">
        <f ca="1" t="shared" si="3"/>
      </c>
      <c r="L18" s="89">
        <f ca="1" t="shared" si="3"/>
      </c>
      <c r="M18" s="89">
        <f ca="1" t="shared" si="3"/>
      </c>
      <c r="N18" s="89">
        <f ca="1" t="shared" si="3"/>
      </c>
      <c r="O18" s="89">
        <f ca="1" t="shared" si="3"/>
      </c>
      <c r="P18" s="89">
        <f ca="1" t="shared" si="4"/>
      </c>
      <c r="Q18" s="89">
        <f ca="1" t="shared" si="4"/>
      </c>
      <c r="R18" s="89">
        <f ca="1" t="shared" si="4"/>
      </c>
      <c r="S18" s="89">
        <f ca="1" t="shared" si="4"/>
      </c>
      <c r="T18" s="89">
        <f ca="1" t="shared" si="4"/>
      </c>
      <c r="U18" s="89">
        <f ca="1" t="shared" si="4"/>
      </c>
      <c r="V18" s="89">
        <f ca="1" t="shared" si="4"/>
      </c>
      <c r="W18" s="89">
        <f ca="1" t="shared" si="4"/>
      </c>
      <c r="X18" s="89">
        <f ca="1" t="shared" si="4"/>
      </c>
      <c r="Y18" s="89">
        <f ca="1" t="shared" si="4"/>
      </c>
      <c r="Z18" s="89">
        <f ca="1" t="shared" si="5"/>
      </c>
      <c r="AA18" s="89">
        <f ca="1" t="shared" si="5"/>
      </c>
      <c r="AB18" s="89">
        <f ca="1" t="shared" si="5"/>
      </c>
      <c r="AC18" s="89">
        <f ca="1" t="shared" si="5"/>
      </c>
      <c r="AD18" s="89">
        <f ca="1" t="shared" si="5"/>
      </c>
      <c r="AE18" s="89">
        <f ca="1" t="shared" si="5"/>
      </c>
      <c r="AF18" s="89">
        <f ca="1" t="shared" si="5"/>
      </c>
      <c r="AG18" s="89">
        <f ca="1" t="shared" si="5"/>
      </c>
      <c r="AH18" s="89">
        <f ca="1" t="shared" si="5"/>
      </c>
      <c r="AI18" s="89">
        <f ca="1" t="shared" si="5"/>
      </c>
      <c r="AJ18" s="89">
        <f ca="1" t="shared" si="6"/>
      </c>
      <c r="AK18" s="89">
        <f ca="1" t="shared" si="6"/>
      </c>
      <c r="AL18" s="89">
        <f ca="1" t="shared" si="6"/>
      </c>
      <c r="AM18" s="89">
        <f ca="1" t="shared" si="6"/>
      </c>
      <c r="AN18" s="89">
        <f ca="1" t="shared" si="6"/>
      </c>
      <c r="AO18" s="89">
        <f ca="1" t="shared" si="6"/>
      </c>
      <c r="AP18" s="89">
        <f ca="1" t="shared" si="6"/>
      </c>
      <c r="AQ18" s="89">
        <f ca="1" t="shared" si="6"/>
      </c>
      <c r="AR18" s="89">
        <f ca="1" t="shared" si="6"/>
      </c>
      <c r="AS18" s="89">
        <f ca="1" t="shared" si="6"/>
      </c>
      <c r="AT18" s="89">
        <f ca="1" t="shared" si="7"/>
      </c>
      <c r="AU18" s="89">
        <f ca="1" t="shared" si="7"/>
      </c>
      <c r="AV18" s="89">
        <f ca="1" t="shared" si="7"/>
      </c>
      <c r="AW18" s="89">
        <f ca="1" t="shared" si="7"/>
      </c>
      <c r="AX18" s="89">
        <f ca="1" t="shared" si="7"/>
      </c>
      <c r="AY18" s="89">
        <f ca="1" t="shared" si="7"/>
      </c>
      <c r="AZ18" s="89">
        <f ca="1" t="shared" si="7"/>
      </c>
      <c r="BA18" s="89">
        <f ca="1" t="shared" si="7"/>
      </c>
      <c r="BB18" s="89">
        <f ca="1" t="shared" si="7"/>
      </c>
      <c r="BC18" s="89">
        <f ca="1" t="shared" si="7"/>
      </c>
      <c r="BD18" s="89">
        <f ca="1" t="shared" si="7"/>
      </c>
      <c r="BE18" s="89">
        <f ca="1" t="shared" si="7"/>
      </c>
      <c r="BF18" s="78"/>
    </row>
    <row r="19" spans="1:58" ht="12.75">
      <c r="A19" s="84" t="str">
        <f>Risks!B5</f>
        <v>3</v>
      </c>
      <c r="B19" s="85" t="str">
        <f>Risks!C5</f>
        <v>Transportation performance</v>
      </c>
      <c r="C19" s="86">
        <f>Risks!M5</f>
        <v>0</v>
      </c>
      <c r="D19" s="84"/>
      <c r="E19" s="89">
        <f>IF(C19=0,"",Risks!H5*Risks!L5)</f>
      </c>
      <c r="F19" s="89">
        <f ca="1" t="shared" si="3"/>
      </c>
      <c r="G19" s="89">
        <f ca="1" t="shared" si="3"/>
      </c>
      <c r="H19" s="89">
        <f ca="1" t="shared" si="3"/>
      </c>
      <c r="I19" s="89">
        <f ca="1" t="shared" si="3"/>
      </c>
      <c r="J19" s="89">
        <f ca="1" t="shared" si="3"/>
      </c>
      <c r="K19" s="89">
        <f ca="1" t="shared" si="3"/>
      </c>
      <c r="L19" s="89">
        <f ca="1" t="shared" si="3"/>
      </c>
      <c r="M19" s="89">
        <f ca="1" t="shared" si="3"/>
      </c>
      <c r="N19" s="89">
        <f ca="1" t="shared" si="3"/>
      </c>
      <c r="O19" s="89">
        <f ca="1" t="shared" si="3"/>
      </c>
      <c r="P19" s="89">
        <f ca="1" t="shared" si="4"/>
      </c>
      <c r="Q19" s="89">
        <f ca="1" t="shared" si="4"/>
      </c>
      <c r="R19" s="89">
        <f ca="1" t="shared" si="4"/>
      </c>
      <c r="S19" s="89">
        <f ca="1" t="shared" si="4"/>
      </c>
      <c r="T19" s="89">
        <f ca="1" t="shared" si="4"/>
      </c>
      <c r="U19" s="89">
        <f ca="1" t="shared" si="4"/>
      </c>
      <c r="V19" s="89">
        <f ca="1" t="shared" si="4"/>
      </c>
      <c r="W19" s="89">
        <f ca="1" t="shared" si="4"/>
      </c>
      <c r="X19" s="89">
        <f ca="1" t="shared" si="4"/>
      </c>
      <c r="Y19" s="89">
        <f ca="1" t="shared" si="4"/>
      </c>
      <c r="Z19" s="89">
        <f ca="1" t="shared" si="5"/>
      </c>
      <c r="AA19" s="89">
        <f ca="1" t="shared" si="5"/>
      </c>
      <c r="AB19" s="89">
        <f ca="1" t="shared" si="5"/>
      </c>
      <c r="AC19" s="89">
        <f ca="1" t="shared" si="5"/>
      </c>
      <c r="AD19" s="89">
        <f ca="1" t="shared" si="5"/>
      </c>
      <c r="AE19" s="89">
        <f ca="1" t="shared" si="5"/>
      </c>
      <c r="AF19" s="89">
        <f ca="1" t="shared" si="5"/>
      </c>
      <c r="AG19" s="89">
        <f ca="1" t="shared" si="5"/>
      </c>
      <c r="AH19" s="89">
        <f ca="1" t="shared" si="5"/>
      </c>
      <c r="AI19" s="89">
        <f ca="1" t="shared" si="5"/>
      </c>
      <c r="AJ19" s="89">
        <f ca="1" t="shared" si="6"/>
      </c>
      <c r="AK19" s="89">
        <f ca="1" t="shared" si="6"/>
      </c>
      <c r="AL19" s="89">
        <f ca="1" t="shared" si="6"/>
      </c>
      <c r="AM19" s="89">
        <f ca="1" t="shared" si="6"/>
      </c>
      <c r="AN19" s="89">
        <f ca="1" t="shared" si="6"/>
      </c>
      <c r="AO19" s="89">
        <f ca="1" t="shared" si="6"/>
      </c>
      <c r="AP19" s="89">
        <f ca="1" t="shared" si="6"/>
      </c>
      <c r="AQ19" s="89">
        <f ca="1" t="shared" si="6"/>
      </c>
      <c r="AR19" s="89">
        <f ca="1" t="shared" si="6"/>
      </c>
      <c r="AS19" s="89">
        <f ca="1" t="shared" si="6"/>
      </c>
      <c r="AT19" s="89">
        <f ca="1" t="shared" si="7"/>
      </c>
      <c r="AU19" s="89">
        <f ca="1" t="shared" si="7"/>
      </c>
      <c r="AV19" s="89">
        <f ca="1" t="shared" si="7"/>
      </c>
      <c r="AW19" s="89">
        <f ca="1" t="shared" si="7"/>
      </c>
      <c r="AX19" s="89">
        <f ca="1" t="shared" si="7"/>
      </c>
      <c r="AY19" s="89">
        <f ca="1" t="shared" si="7"/>
      </c>
      <c r="AZ19" s="89">
        <f ca="1" t="shared" si="7"/>
      </c>
      <c r="BA19" s="89">
        <f ca="1" t="shared" si="7"/>
      </c>
      <c r="BB19" s="89">
        <f ca="1" t="shared" si="7"/>
      </c>
      <c r="BC19" s="89">
        <f ca="1" t="shared" si="7"/>
      </c>
      <c r="BD19" s="89">
        <f ca="1" t="shared" si="7"/>
      </c>
      <c r="BE19" s="89">
        <f ca="1" t="shared" si="7"/>
      </c>
      <c r="BF19" s="78"/>
    </row>
    <row r="20" spans="1:58" ht="12.75">
      <c r="A20" s="84" t="str">
        <f>Risks!B6</f>
        <v>4</v>
      </c>
      <c r="B20" s="85" t="str">
        <f>Risks!C6</f>
        <v>Electricity prices</v>
      </c>
      <c r="C20" s="86">
        <f>Risks!M6</f>
        <v>0</v>
      </c>
      <c r="D20" s="84"/>
      <c r="E20" s="89">
        <f>IF(C20=0,"",Risks!H6*Risks!L6)</f>
      </c>
      <c r="F20" s="89">
        <f ca="1" t="shared" si="3"/>
      </c>
      <c r="G20" s="89">
        <f ca="1" t="shared" si="3"/>
      </c>
      <c r="H20" s="89">
        <f ca="1" t="shared" si="3"/>
      </c>
      <c r="I20" s="89">
        <f ca="1" t="shared" si="3"/>
      </c>
      <c r="J20" s="89">
        <f ca="1" t="shared" si="3"/>
      </c>
      <c r="K20" s="89">
        <f ca="1" t="shared" si="3"/>
      </c>
      <c r="L20" s="89">
        <f ca="1" t="shared" si="3"/>
      </c>
      <c r="M20" s="89">
        <f ca="1" t="shared" si="3"/>
      </c>
      <c r="N20" s="89">
        <f ca="1" t="shared" si="3"/>
      </c>
      <c r="O20" s="89">
        <f ca="1" t="shared" si="3"/>
      </c>
      <c r="P20" s="89">
        <f ca="1" t="shared" si="4"/>
      </c>
      <c r="Q20" s="89">
        <f ca="1" t="shared" si="4"/>
      </c>
      <c r="R20" s="89">
        <f ca="1" t="shared" si="4"/>
      </c>
      <c r="S20" s="89">
        <f ca="1" t="shared" si="4"/>
      </c>
      <c r="T20" s="89">
        <f ca="1" t="shared" si="4"/>
      </c>
      <c r="U20" s="89">
        <f ca="1" t="shared" si="4"/>
      </c>
      <c r="V20" s="89">
        <f ca="1" t="shared" si="4"/>
      </c>
      <c r="W20" s="89">
        <f ca="1" t="shared" si="4"/>
      </c>
      <c r="X20" s="89">
        <f ca="1" t="shared" si="4"/>
      </c>
      <c r="Y20" s="89">
        <f ca="1" t="shared" si="4"/>
      </c>
      <c r="Z20" s="89">
        <f ca="1" t="shared" si="5"/>
      </c>
      <c r="AA20" s="89">
        <f ca="1" t="shared" si="5"/>
      </c>
      <c r="AB20" s="89">
        <f ca="1" t="shared" si="5"/>
      </c>
      <c r="AC20" s="89">
        <f ca="1" t="shared" si="5"/>
      </c>
      <c r="AD20" s="89">
        <f ca="1" t="shared" si="5"/>
      </c>
      <c r="AE20" s="89">
        <f ca="1" t="shared" si="5"/>
      </c>
      <c r="AF20" s="89">
        <f ca="1" t="shared" si="5"/>
      </c>
      <c r="AG20" s="89">
        <f ca="1" t="shared" si="5"/>
      </c>
      <c r="AH20" s="89">
        <f ca="1" t="shared" si="5"/>
      </c>
      <c r="AI20" s="89">
        <f ca="1" t="shared" si="5"/>
      </c>
      <c r="AJ20" s="89">
        <f ca="1" t="shared" si="6"/>
      </c>
      <c r="AK20" s="89">
        <f ca="1" t="shared" si="6"/>
      </c>
      <c r="AL20" s="89">
        <f ca="1" t="shared" si="6"/>
      </c>
      <c r="AM20" s="89">
        <f ca="1" t="shared" si="6"/>
      </c>
      <c r="AN20" s="89">
        <f ca="1" t="shared" si="6"/>
      </c>
      <c r="AO20" s="89">
        <f ca="1" t="shared" si="6"/>
      </c>
      <c r="AP20" s="89">
        <f ca="1" t="shared" si="6"/>
      </c>
      <c r="AQ20" s="89">
        <f ca="1" t="shared" si="6"/>
      </c>
      <c r="AR20" s="89">
        <f ca="1" t="shared" si="6"/>
      </c>
      <c r="AS20" s="89">
        <f ca="1" t="shared" si="6"/>
      </c>
      <c r="AT20" s="89">
        <f ca="1" t="shared" si="7"/>
      </c>
      <c r="AU20" s="89">
        <f ca="1" t="shared" si="7"/>
      </c>
      <c r="AV20" s="89">
        <f ca="1" t="shared" si="7"/>
      </c>
      <c r="AW20" s="89">
        <f ca="1" t="shared" si="7"/>
      </c>
      <c r="AX20" s="89">
        <f ca="1" t="shared" si="7"/>
      </c>
      <c r="AY20" s="89">
        <f ca="1" t="shared" si="7"/>
      </c>
      <c r="AZ20" s="89">
        <f ca="1" t="shared" si="7"/>
      </c>
      <c r="BA20" s="89">
        <f ca="1" t="shared" si="7"/>
      </c>
      <c r="BB20" s="89">
        <f ca="1" t="shared" si="7"/>
      </c>
      <c r="BC20" s="89">
        <f ca="1" t="shared" si="7"/>
      </c>
      <c r="BD20" s="89">
        <f ca="1" t="shared" si="7"/>
      </c>
      <c r="BE20" s="89">
        <f ca="1" t="shared" si="7"/>
      </c>
      <c r="BF20" s="78"/>
    </row>
    <row r="21" spans="1:57" ht="12.75">
      <c r="A21" s="84" t="str">
        <f>Risks!B7</f>
        <v>5</v>
      </c>
      <c r="B21" s="85" t="str">
        <f>Risks!C7</f>
        <v>Transportation Capex</v>
      </c>
      <c r="C21" s="86">
        <f>Risks!M7</f>
        <v>0</v>
      </c>
      <c r="E21" s="89">
        <f>IF(C21=0,"",Risks!H7*Risks!L7)</f>
      </c>
      <c r="F21" s="89">
        <f ca="1" t="shared" si="3"/>
      </c>
      <c r="G21" s="89">
        <f ca="1" t="shared" si="3"/>
      </c>
      <c r="H21" s="89">
        <f ca="1" t="shared" si="3"/>
      </c>
      <c r="I21" s="89">
        <f ca="1" t="shared" si="3"/>
      </c>
      <c r="J21" s="89">
        <f ca="1" t="shared" si="3"/>
      </c>
      <c r="K21" s="89">
        <f ca="1" t="shared" si="3"/>
      </c>
      <c r="L21" s="89">
        <f ca="1" t="shared" si="3"/>
      </c>
      <c r="M21" s="89">
        <f ca="1" t="shared" si="3"/>
      </c>
      <c r="N21" s="89">
        <f ca="1" t="shared" si="3"/>
      </c>
      <c r="O21" s="89">
        <f ca="1" t="shared" si="3"/>
      </c>
      <c r="P21" s="89">
        <f ca="1" t="shared" si="4"/>
      </c>
      <c r="Q21" s="89">
        <f ca="1" t="shared" si="4"/>
      </c>
      <c r="R21" s="89">
        <f ca="1" t="shared" si="4"/>
      </c>
      <c r="S21" s="89">
        <f ca="1" t="shared" si="4"/>
      </c>
      <c r="T21" s="89">
        <f ca="1" t="shared" si="4"/>
      </c>
      <c r="U21" s="89">
        <f ca="1" t="shared" si="4"/>
      </c>
      <c r="V21" s="89">
        <f ca="1" t="shared" si="4"/>
      </c>
      <c r="W21" s="89">
        <f ca="1" t="shared" si="4"/>
      </c>
      <c r="X21" s="89">
        <f ca="1" t="shared" si="4"/>
      </c>
      <c r="Y21" s="89">
        <f ca="1" t="shared" si="4"/>
      </c>
      <c r="Z21" s="89">
        <f ca="1" t="shared" si="5"/>
      </c>
      <c r="AA21" s="89">
        <f ca="1" t="shared" si="5"/>
      </c>
      <c r="AB21" s="89">
        <f ca="1" t="shared" si="5"/>
      </c>
      <c r="AC21" s="89">
        <f ca="1" t="shared" si="5"/>
      </c>
      <c r="AD21" s="89">
        <f ca="1" t="shared" si="5"/>
      </c>
      <c r="AE21" s="89">
        <f ca="1" t="shared" si="5"/>
      </c>
      <c r="AF21" s="89">
        <f ca="1" t="shared" si="5"/>
      </c>
      <c r="AG21" s="89">
        <f ca="1" t="shared" si="5"/>
      </c>
      <c r="AH21" s="89">
        <f ca="1" t="shared" si="5"/>
      </c>
      <c r="AI21" s="89">
        <f ca="1" t="shared" si="5"/>
      </c>
      <c r="AJ21" s="89">
        <f ca="1" t="shared" si="6"/>
      </c>
      <c r="AK21" s="89">
        <f ca="1" t="shared" si="6"/>
      </c>
      <c r="AL21" s="89">
        <f ca="1" t="shared" si="6"/>
      </c>
      <c r="AM21" s="89">
        <f ca="1" t="shared" si="6"/>
      </c>
      <c r="AN21" s="89">
        <f ca="1" t="shared" si="6"/>
      </c>
      <c r="AO21" s="89">
        <f ca="1" t="shared" si="6"/>
      </c>
      <c r="AP21" s="89">
        <f ca="1" t="shared" si="6"/>
      </c>
      <c r="AQ21" s="89">
        <f ca="1" t="shared" si="6"/>
      </c>
      <c r="AR21" s="89">
        <f ca="1" t="shared" si="6"/>
      </c>
      <c r="AS21" s="89">
        <f ca="1" t="shared" si="6"/>
      </c>
      <c r="AT21" s="89">
        <f ca="1" t="shared" si="7"/>
      </c>
      <c r="AU21" s="89">
        <f ca="1" t="shared" si="7"/>
      </c>
      <c r="AV21" s="89">
        <f ca="1" t="shared" si="7"/>
      </c>
      <c r="AW21" s="89">
        <f ca="1" t="shared" si="7"/>
      </c>
      <c r="AX21" s="89">
        <f ca="1" t="shared" si="7"/>
      </c>
      <c r="AY21" s="89">
        <f ca="1" t="shared" si="7"/>
      </c>
      <c r="AZ21" s="89">
        <f ca="1" t="shared" si="7"/>
      </c>
      <c r="BA21" s="89">
        <f ca="1" t="shared" si="7"/>
      </c>
      <c r="BB21" s="89">
        <f ca="1" t="shared" si="7"/>
      </c>
      <c r="BC21" s="89">
        <f ca="1" t="shared" si="7"/>
      </c>
      <c r="BD21" s="89">
        <f ca="1" t="shared" si="7"/>
      </c>
      <c r="BE21" s="89">
        <f ca="1" t="shared" si="7"/>
      </c>
    </row>
    <row r="22" spans="1:57" ht="12.75">
      <c r="A22" s="84" t="str">
        <f>Risks!B8</f>
        <v>6</v>
      </c>
      <c r="B22" s="85" t="str">
        <f>Risks!C8</f>
        <v>Transporation system delivery</v>
      </c>
      <c r="C22" s="86">
        <f>Risks!M8</f>
        <v>5</v>
      </c>
      <c r="E22" s="89">
        <f>IF(C22=0,"",Risks!H8*Risks!L8)</f>
        <v>19.999999999999996</v>
      </c>
      <c r="F22" s="89">
        <f ca="1" t="shared" si="3"/>
        <v>0</v>
      </c>
      <c r="G22" s="89">
        <f ca="1" t="shared" si="3"/>
        <v>0</v>
      </c>
      <c r="H22" s="89">
        <f ca="1" t="shared" si="3"/>
        <v>0</v>
      </c>
      <c r="I22" s="89">
        <f ca="1" t="shared" si="3"/>
        <v>0</v>
      </c>
      <c r="J22" s="89">
        <f ca="1" t="shared" si="3"/>
        <v>0</v>
      </c>
      <c r="K22" s="89">
        <f ca="1" t="shared" si="3"/>
        <v>0</v>
      </c>
      <c r="L22" s="89">
        <f ca="1" t="shared" si="3"/>
        <v>2.4999999999999996</v>
      </c>
      <c r="M22" s="89">
        <f ca="1" t="shared" si="3"/>
        <v>2.4999999999999996</v>
      </c>
      <c r="N22" s="89">
        <f ca="1" t="shared" si="3"/>
        <v>2.4999999999999996</v>
      </c>
      <c r="O22" s="89">
        <f ca="1" t="shared" si="3"/>
        <v>2.4999999999999996</v>
      </c>
      <c r="P22" s="89">
        <f ca="1" t="shared" si="4"/>
        <v>2.4999999999999996</v>
      </c>
      <c r="Q22" s="89">
        <f ca="1" t="shared" si="4"/>
        <v>2.4999999999999996</v>
      </c>
      <c r="R22" s="89">
        <f ca="1" t="shared" si="4"/>
        <v>2.4999999999999996</v>
      </c>
      <c r="S22" s="89">
        <f ca="1" t="shared" si="4"/>
        <v>2.4999999999999996</v>
      </c>
      <c r="T22" s="89">
        <f ca="1" t="shared" si="4"/>
        <v>0</v>
      </c>
      <c r="U22" s="89">
        <f ca="1" t="shared" si="4"/>
        <v>0</v>
      </c>
      <c r="V22" s="89">
        <f ca="1" t="shared" si="4"/>
        <v>0</v>
      </c>
      <c r="W22" s="89">
        <f ca="1" t="shared" si="4"/>
        <v>0</v>
      </c>
      <c r="X22" s="89">
        <f ca="1" t="shared" si="4"/>
        <v>0</v>
      </c>
      <c r="Y22" s="89">
        <f ca="1" t="shared" si="4"/>
        <v>0</v>
      </c>
      <c r="Z22" s="89">
        <f ca="1" t="shared" si="5"/>
        <v>0</v>
      </c>
      <c r="AA22" s="89">
        <f ca="1" t="shared" si="5"/>
        <v>0</v>
      </c>
      <c r="AB22" s="89">
        <f ca="1" t="shared" si="5"/>
        <v>0</v>
      </c>
      <c r="AC22" s="89">
        <f ca="1" t="shared" si="5"/>
        <v>0</v>
      </c>
      <c r="AD22" s="89">
        <f ca="1" t="shared" si="5"/>
        <v>0</v>
      </c>
      <c r="AE22" s="89">
        <f ca="1" t="shared" si="5"/>
        <v>0</v>
      </c>
      <c r="AF22" s="89">
        <f ca="1" t="shared" si="5"/>
        <v>0</v>
      </c>
      <c r="AG22" s="89">
        <f ca="1" t="shared" si="5"/>
        <v>0</v>
      </c>
      <c r="AH22" s="89">
        <f ca="1" t="shared" si="5"/>
        <v>0</v>
      </c>
      <c r="AI22" s="89">
        <f ca="1" t="shared" si="5"/>
        <v>0</v>
      </c>
      <c r="AJ22" s="89">
        <f ca="1" t="shared" si="6"/>
        <v>0</v>
      </c>
      <c r="AK22" s="89">
        <f ca="1" t="shared" si="6"/>
        <v>0</v>
      </c>
      <c r="AL22" s="89">
        <f ca="1" t="shared" si="6"/>
        <v>0</v>
      </c>
      <c r="AM22" s="89">
        <f ca="1" t="shared" si="6"/>
        <v>0</v>
      </c>
      <c r="AN22" s="89">
        <f ca="1" t="shared" si="6"/>
        <v>0</v>
      </c>
      <c r="AO22" s="89">
        <f ca="1" t="shared" si="6"/>
        <v>0</v>
      </c>
      <c r="AP22" s="89">
        <f ca="1" t="shared" si="6"/>
        <v>0</v>
      </c>
      <c r="AQ22" s="89">
        <f ca="1" t="shared" si="6"/>
        <v>0</v>
      </c>
      <c r="AR22" s="89">
        <f ca="1" t="shared" si="6"/>
        <v>0</v>
      </c>
      <c r="AS22" s="89">
        <f ca="1" t="shared" si="6"/>
        <v>0</v>
      </c>
      <c r="AT22" s="89">
        <f ca="1" t="shared" si="7"/>
        <v>0</v>
      </c>
      <c r="AU22" s="89">
        <f ca="1" t="shared" si="7"/>
        <v>0</v>
      </c>
      <c r="AV22" s="89">
        <f ca="1" t="shared" si="7"/>
        <v>0</v>
      </c>
      <c r="AW22" s="89">
        <f ca="1" t="shared" si="7"/>
        <v>0</v>
      </c>
      <c r="AX22" s="89">
        <f ca="1" t="shared" si="7"/>
        <v>0</v>
      </c>
      <c r="AY22" s="89">
        <f ca="1" t="shared" si="7"/>
        <v>0</v>
      </c>
      <c r="AZ22" s="89">
        <f ca="1" t="shared" si="7"/>
        <v>0</v>
      </c>
      <c r="BA22" s="89">
        <f ca="1" t="shared" si="7"/>
        <v>0</v>
      </c>
      <c r="BB22" s="89">
        <f ca="1" t="shared" si="7"/>
        <v>0</v>
      </c>
      <c r="BC22" s="89">
        <f ca="1" t="shared" si="7"/>
        <v>0</v>
      </c>
      <c r="BD22" s="89">
        <f ca="1" t="shared" si="7"/>
        <v>0</v>
      </c>
      <c r="BE22" s="89">
        <f ca="1" t="shared" si="7"/>
        <v>0</v>
      </c>
    </row>
    <row r="23" spans="1:57" ht="12.75">
      <c r="A23" s="84" t="str">
        <f>Risks!B9</f>
        <v>7</v>
      </c>
      <c r="B23" s="85" t="str">
        <f>Risks!C9</f>
        <v>Waste Processing Operations</v>
      </c>
      <c r="C23" s="86">
        <f>Risks!M9</f>
        <v>0</v>
      </c>
      <c r="E23" s="89">
        <f>IF(C23=0,"",Risks!H9*Risks!L9)</f>
      </c>
      <c r="F23" s="89">
        <f ca="1" t="shared" si="3"/>
      </c>
      <c r="G23" s="89">
        <f ca="1" t="shared" si="3"/>
      </c>
      <c r="H23" s="89">
        <f ca="1" t="shared" si="3"/>
      </c>
      <c r="I23" s="89">
        <f ca="1" t="shared" si="3"/>
      </c>
      <c r="J23" s="89">
        <f ca="1" t="shared" si="3"/>
      </c>
      <c r="K23" s="89">
        <f ca="1" t="shared" si="3"/>
      </c>
      <c r="L23" s="89">
        <f ca="1" t="shared" si="3"/>
      </c>
      <c r="M23" s="89">
        <f ca="1" t="shared" si="3"/>
      </c>
      <c r="N23" s="89">
        <f ca="1" t="shared" si="3"/>
      </c>
      <c r="O23" s="89">
        <f ca="1" t="shared" si="3"/>
      </c>
      <c r="P23" s="89">
        <f ca="1" t="shared" si="4"/>
      </c>
      <c r="Q23" s="89">
        <f ca="1" t="shared" si="4"/>
      </c>
      <c r="R23" s="89">
        <f ca="1" t="shared" si="4"/>
      </c>
      <c r="S23" s="89">
        <f ca="1" t="shared" si="4"/>
      </c>
      <c r="T23" s="89">
        <f ca="1" t="shared" si="4"/>
      </c>
      <c r="U23" s="89">
        <f ca="1" t="shared" si="4"/>
      </c>
      <c r="V23" s="89">
        <f ca="1" t="shared" si="4"/>
      </c>
      <c r="W23" s="89">
        <f ca="1" t="shared" si="4"/>
      </c>
      <c r="X23" s="89">
        <f ca="1" t="shared" si="4"/>
      </c>
      <c r="Y23" s="89">
        <f ca="1" t="shared" si="4"/>
      </c>
      <c r="Z23" s="89">
        <f ca="1" t="shared" si="5"/>
      </c>
      <c r="AA23" s="89">
        <f ca="1" t="shared" si="5"/>
      </c>
      <c r="AB23" s="89">
        <f ca="1" t="shared" si="5"/>
      </c>
      <c r="AC23" s="89">
        <f ca="1" t="shared" si="5"/>
      </c>
      <c r="AD23" s="89">
        <f ca="1" t="shared" si="5"/>
      </c>
      <c r="AE23" s="89">
        <f ca="1" t="shared" si="5"/>
      </c>
      <c r="AF23" s="89">
        <f ca="1" t="shared" si="5"/>
      </c>
      <c r="AG23" s="89">
        <f ca="1" t="shared" si="5"/>
      </c>
      <c r="AH23" s="89">
        <f ca="1" t="shared" si="5"/>
      </c>
      <c r="AI23" s="89">
        <f ca="1" t="shared" si="5"/>
      </c>
      <c r="AJ23" s="89">
        <f ca="1" t="shared" si="6"/>
      </c>
      <c r="AK23" s="89">
        <f ca="1" t="shared" si="6"/>
      </c>
      <c r="AL23" s="89">
        <f ca="1" t="shared" si="6"/>
      </c>
      <c r="AM23" s="89">
        <f ca="1" t="shared" si="6"/>
      </c>
      <c r="AN23" s="89">
        <f ca="1" t="shared" si="6"/>
      </c>
      <c r="AO23" s="89">
        <f ca="1" t="shared" si="6"/>
      </c>
      <c r="AP23" s="89">
        <f ca="1" t="shared" si="6"/>
      </c>
      <c r="AQ23" s="89">
        <f ca="1" t="shared" si="6"/>
      </c>
      <c r="AR23" s="89">
        <f ca="1" t="shared" si="6"/>
      </c>
      <c r="AS23" s="89">
        <f ca="1" t="shared" si="6"/>
      </c>
      <c r="AT23" s="89">
        <f ca="1" t="shared" si="7"/>
      </c>
      <c r="AU23" s="89">
        <f ca="1" t="shared" si="7"/>
      </c>
      <c r="AV23" s="89">
        <f ca="1" t="shared" si="7"/>
      </c>
      <c r="AW23" s="89">
        <f ca="1" t="shared" si="7"/>
      </c>
      <c r="AX23" s="89">
        <f ca="1" t="shared" si="7"/>
      </c>
      <c r="AY23" s="89">
        <f ca="1" t="shared" si="7"/>
      </c>
      <c r="AZ23" s="89">
        <f ca="1" t="shared" si="7"/>
      </c>
      <c r="BA23" s="89">
        <f ca="1" t="shared" si="7"/>
      </c>
      <c r="BB23" s="89">
        <f ca="1" t="shared" si="7"/>
      </c>
      <c r="BC23" s="89">
        <f ca="1" t="shared" si="7"/>
      </c>
      <c r="BD23" s="89">
        <f ca="1" t="shared" si="7"/>
      </c>
      <c r="BE23" s="89">
        <f ca="1" t="shared" si="7"/>
      </c>
    </row>
    <row r="24" spans="1:57" ht="12.75">
      <c r="A24" s="84" t="str">
        <f>Risks!B10</f>
        <v>8</v>
      </c>
      <c r="B24" s="85" t="str">
        <f>Risks!C10</f>
        <v>Waste volumes</v>
      </c>
      <c r="C24" s="86">
        <f>Risks!M10</f>
        <v>0</v>
      </c>
      <c r="E24" s="89">
        <f>IF(C24=0,"",Risks!H10*Risks!L10)</f>
      </c>
      <c r="F24" s="89">
        <f ca="1" t="shared" si="3"/>
      </c>
      <c r="G24" s="89">
        <f ca="1" t="shared" si="3"/>
      </c>
      <c r="H24" s="89">
        <f ca="1" t="shared" si="3"/>
      </c>
      <c r="I24" s="89">
        <f ca="1" t="shared" si="3"/>
      </c>
      <c r="J24" s="89">
        <f ca="1" t="shared" si="3"/>
      </c>
      <c r="K24" s="89">
        <f ca="1" t="shared" si="3"/>
      </c>
      <c r="L24" s="89">
        <f ca="1" t="shared" si="3"/>
      </c>
      <c r="M24" s="89">
        <f ca="1" t="shared" si="3"/>
      </c>
      <c r="N24" s="89">
        <f ca="1" t="shared" si="3"/>
      </c>
      <c r="O24" s="89">
        <f ca="1" t="shared" si="3"/>
      </c>
      <c r="P24" s="89">
        <f ca="1" t="shared" si="4"/>
      </c>
      <c r="Q24" s="89">
        <f ca="1" t="shared" si="4"/>
      </c>
      <c r="R24" s="89">
        <f ca="1" t="shared" si="4"/>
      </c>
      <c r="S24" s="89">
        <f ca="1" t="shared" si="4"/>
      </c>
      <c r="T24" s="89">
        <f ca="1" t="shared" si="4"/>
      </c>
      <c r="U24" s="89">
        <f ca="1" t="shared" si="4"/>
      </c>
      <c r="V24" s="89">
        <f ca="1" t="shared" si="4"/>
      </c>
      <c r="W24" s="89">
        <f ca="1" t="shared" si="4"/>
      </c>
      <c r="X24" s="89">
        <f ca="1" t="shared" si="4"/>
      </c>
      <c r="Y24" s="89">
        <f ca="1" t="shared" si="4"/>
      </c>
      <c r="Z24" s="89">
        <f ca="1" t="shared" si="5"/>
      </c>
      <c r="AA24" s="89">
        <f ca="1" t="shared" si="5"/>
      </c>
      <c r="AB24" s="89">
        <f ca="1" t="shared" si="5"/>
      </c>
      <c r="AC24" s="89">
        <f ca="1" t="shared" si="5"/>
      </c>
      <c r="AD24" s="89">
        <f ca="1" t="shared" si="5"/>
      </c>
      <c r="AE24" s="89">
        <f ca="1" t="shared" si="5"/>
      </c>
      <c r="AF24" s="89">
        <f ca="1" t="shared" si="5"/>
      </c>
      <c r="AG24" s="89">
        <f ca="1" t="shared" si="5"/>
      </c>
      <c r="AH24" s="89">
        <f ca="1" t="shared" si="5"/>
      </c>
      <c r="AI24" s="89">
        <f ca="1" t="shared" si="5"/>
      </c>
      <c r="AJ24" s="89">
        <f ca="1" t="shared" si="6"/>
      </c>
      <c r="AK24" s="89">
        <f ca="1" t="shared" si="6"/>
      </c>
      <c r="AL24" s="89">
        <f ca="1" t="shared" si="6"/>
      </c>
      <c r="AM24" s="89">
        <f ca="1" t="shared" si="6"/>
      </c>
      <c r="AN24" s="89">
        <f ca="1" t="shared" si="6"/>
      </c>
      <c r="AO24" s="89">
        <f ca="1" t="shared" si="6"/>
      </c>
      <c r="AP24" s="89">
        <f ca="1" t="shared" si="6"/>
      </c>
      <c r="AQ24" s="89">
        <f ca="1" t="shared" si="6"/>
      </c>
      <c r="AR24" s="89">
        <f ca="1" t="shared" si="6"/>
      </c>
      <c r="AS24" s="89">
        <f ca="1" t="shared" si="6"/>
      </c>
      <c r="AT24" s="89">
        <f ca="1" t="shared" si="7"/>
      </c>
      <c r="AU24" s="89">
        <f ca="1" t="shared" si="7"/>
      </c>
      <c r="AV24" s="89">
        <f ca="1" t="shared" si="7"/>
      </c>
      <c r="AW24" s="89">
        <f ca="1" t="shared" si="7"/>
      </c>
      <c r="AX24" s="89">
        <f ca="1" t="shared" si="7"/>
      </c>
      <c r="AY24" s="89">
        <f ca="1" t="shared" si="7"/>
      </c>
      <c r="AZ24" s="89">
        <f ca="1" t="shared" si="7"/>
      </c>
      <c r="BA24" s="89">
        <f ca="1" t="shared" si="7"/>
      </c>
      <c r="BB24" s="89">
        <f ca="1" t="shared" si="7"/>
      </c>
      <c r="BC24" s="89">
        <f ca="1" t="shared" si="7"/>
      </c>
      <c r="BD24" s="89">
        <f ca="1" t="shared" si="7"/>
      </c>
      <c r="BE24" s="89">
        <f ca="1" t="shared" si="7"/>
      </c>
    </row>
    <row r="25" spans="1:57" ht="12.75">
      <c r="A25" s="84" t="str">
        <f>Risks!B11</f>
        <v>9</v>
      </c>
      <c r="B25" s="85" t="str">
        <f>Risks!C11</f>
        <v>Process costs</v>
      </c>
      <c r="C25" s="86">
        <f>Risks!M11</f>
        <v>0</v>
      </c>
      <c r="E25" s="89">
        <f>IF(C25=0,"",Risks!H11*Risks!L11)</f>
      </c>
      <c r="F25" s="89">
        <f ca="1" t="shared" si="3"/>
      </c>
      <c r="G25" s="89">
        <f ca="1" t="shared" si="3"/>
      </c>
      <c r="H25" s="89">
        <f ca="1" t="shared" si="3"/>
      </c>
      <c r="I25" s="89">
        <f ca="1" t="shared" si="3"/>
      </c>
      <c r="J25" s="89">
        <f ca="1" t="shared" si="3"/>
      </c>
      <c r="K25" s="89">
        <f ca="1" t="shared" si="3"/>
      </c>
      <c r="L25" s="89">
        <f ca="1" t="shared" si="3"/>
      </c>
      <c r="M25" s="89">
        <f ca="1" t="shared" si="3"/>
      </c>
      <c r="N25" s="89">
        <f ca="1" t="shared" si="3"/>
      </c>
      <c r="O25" s="89">
        <f ca="1" t="shared" si="3"/>
      </c>
      <c r="P25" s="89">
        <f ca="1" t="shared" si="4"/>
      </c>
      <c r="Q25" s="89">
        <f ca="1" t="shared" si="4"/>
      </c>
      <c r="R25" s="89">
        <f ca="1" t="shared" si="4"/>
      </c>
      <c r="S25" s="89">
        <f ca="1" t="shared" si="4"/>
      </c>
      <c r="T25" s="89">
        <f ca="1" t="shared" si="4"/>
      </c>
      <c r="U25" s="89">
        <f ca="1" t="shared" si="4"/>
      </c>
      <c r="V25" s="89">
        <f ca="1" t="shared" si="4"/>
      </c>
      <c r="W25" s="89">
        <f ca="1" t="shared" si="4"/>
      </c>
      <c r="X25" s="89">
        <f ca="1" t="shared" si="4"/>
      </c>
      <c r="Y25" s="89">
        <f ca="1" t="shared" si="4"/>
      </c>
      <c r="Z25" s="89">
        <f ca="1" t="shared" si="5"/>
      </c>
      <c r="AA25" s="89">
        <f ca="1" t="shared" si="5"/>
      </c>
      <c r="AB25" s="89">
        <f ca="1" t="shared" si="5"/>
      </c>
      <c r="AC25" s="89">
        <f ca="1" t="shared" si="5"/>
      </c>
      <c r="AD25" s="89">
        <f ca="1" t="shared" si="5"/>
      </c>
      <c r="AE25" s="89">
        <f ca="1" t="shared" si="5"/>
      </c>
      <c r="AF25" s="89">
        <f ca="1" t="shared" si="5"/>
      </c>
      <c r="AG25" s="89">
        <f ca="1" t="shared" si="5"/>
      </c>
      <c r="AH25" s="89">
        <f ca="1" t="shared" si="5"/>
      </c>
      <c r="AI25" s="89">
        <f ca="1" t="shared" si="5"/>
      </c>
      <c r="AJ25" s="89">
        <f ca="1" t="shared" si="6"/>
      </c>
      <c r="AK25" s="89">
        <f ca="1" t="shared" si="6"/>
      </c>
      <c r="AL25" s="89">
        <f ca="1" t="shared" si="6"/>
      </c>
      <c r="AM25" s="89">
        <f ca="1" t="shared" si="6"/>
      </c>
      <c r="AN25" s="89">
        <f ca="1" t="shared" si="6"/>
      </c>
      <c r="AO25" s="89">
        <f ca="1" t="shared" si="6"/>
      </c>
      <c r="AP25" s="89">
        <f ca="1" t="shared" si="6"/>
      </c>
      <c r="AQ25" s="89">
        <f ca="1" t="shared" si="6"/>
      </c>
      <c r="AR25" s="89">
        <f ca="1" t="shared" si="6"/>
      </c>
      <c r="AS25" s="89">
        <f ca="1" t="shared" si="6"/>
      </c>
      <c r="AT25" s="89">
        <f ca="1" t="shared" si="7"/>
      </c>
      <c r="AU25" s="89">
        <f ca="1" t="shared" si="7"/>
      </c>
      <c r="AV25" s="89">
        <f ca="1" t="shared" si="7"/>
      </c>
      <c r="AW25" s="89">
        <f ca="1" t="shared" si="7"/>
      </c>
      <c r="AX25" s="89">
        <f ca="1" t="shared" si="7"/>
      </c>
      <c r="AY25" s="89">
        <f ca="1" t="shared" si="7"/>
      </c>
      <c r="AZ25" s="89">
        <f ca="1" t="shared" si="7"/>
      </c>
      <c r="BA25" s="89">
        <f ca="1" t="shared" si="7"/>
      </c>
      <c r="BB25" s="89">
        <f ca="1" t="shared" si="7"/>
      </c>
      <c r="BC25" s="89">
        <f ca="1" t="shared" si="7"/>
      </c>
      <c r="BD25" s="89">
        <f ca="1" t="shared" si="7"/>
      </c>
      <c r="BE25" s="89">
        <f ca="1" t="shared" si="7"/>
      </c>
    </row>
    <row r="26" spans="1:57" ht="12.75">
      <c r="A26" s="84" t="str">
        <f>Risks!B12</f>
        <v>10</v>
      </c>
      <c r="B26" s="85" t="str">
        <f>Risks!C12</f>
        <v>Product price</v>
      </c>
      <c r="C26" s="86">
        <f>Risks!M12</f>
        <v>0</v>
      </c>
      <c r="E26" s="89">
        <f>IF(C26=0,"",Risks!H12*Risks!L12)</f>
      </c>
      <c r="F26" s="89">
        <f ca="1" t="shared" si="3"/>
      </c>
      <c r="G26" s="89">
        <f ca="1" t="shared" si="3"/>
      </c>
      <c r="H26" s="89">
        <f ca="1" t="shared" si="3"/>
      </c>
      <c r="I26" s="89">
        <f ca="1" t="shared" si="3"/>
      </c>
      <c r="J26" s="89">
        <f ca="1" t="shared" si="3"/>
      </c>
      <c r="K26" s="89">
        <f ca="1" t="shared" si="3"/>
      </c>
      <c r="L26" s="89">
        <f ca="1" t="shared" si="3"/>
      </c>
      <c r="M26" s="89">
        <f ca="1" t="shared" si="3"/>
      </c>
      <c r="N26" s="89">
        <f ca="1" t="shared" si="3"/>
      </c>
      <c r="O26" s="89">
        <f ca="1" t="shared" si="3"/>
      </c>
      <c r="P26" s="89">
        <f ca="1" t="shared" si="4"/>
      </c>
      <c r="Q26" s="89">
        <f ca="1" t="shared" si="4"/>
      </c>
      <c r="R26" s="89">
        <f ca="1" t="shared" si="4"/>
      </c>
      <c r="S26" s="89">
        <f ca="1" t="shared" si="4"/>
      </c>
      <c r="T26" s="89">
        <f ca="1" t="shared" si="4"/>
      </c>
      <c r="U26" s="89">
        <f ca="1" t="shared" si="4"/>
      </c>
      <c r="V26" s="89">
        <f ca="1" t="shared" si="4"/>
      </c>
      <c r="W26" s="89">
        <f ca="1" t="shared" si="4"/>
      </c>
      <c r="X26" s="89">
        <f ca="1" t="shared" si="4"/>
      </c>
      <c r="Y26" s="89">
        <f ca="1" t="shared" si="4"/>
      </c>
      <c r="Z26" s="89">
        <f ca="1" t="shared" si="5"/>
      </c>
      <c r="AA26" s="89">
        <f ca="1" t="shared" si="5"/>
      </c>
      <c r="AB26" s="89">
        <f ca="1" t="shared" si="5"/>
      </c>
      <c r="AC26" s="89">
        <f ca="1" t="shared" si="5"/>
      </c>
      <c r="AD26" s="89">
        <f ca="1" t="shared" si="5"/>
      </c>
      <c r="AE26" s="89">
        <f ca="1" t="shared" si="5"/>
      </c>
      <c r="AF26" s="89">
        <f ca="1" t="shared" si="5"/>
      </c>
      <c r="AG26" s="89">
        <f ca="1" t="shared" si="5"/>
      </c>
      <c r="AH26" s="89">
        <f ca="1" t="shared" si="5"/>
      </c>
      <c r="AI26" s="89">
        <f ca="1" t="shared" si="5"/>
      </c>
      <c r="AJ26" s="89">
        <f ca="1" t="shared" si="6"/>
      </c>
      <c r="AK26" s="89">
        <f ca="1" t="shared" si="6"/>
      </c>
      <c r="AL26" s="89">
        <f ca="1" t="shared" si="6"/>
      </c>
      <c r="AM26" s="89">
        <f ca="1" t="shared" si="6"/>
      </c>
      <c r="AN26" s="89">
        <f ca="1" t="shared" si="6"/>
      </c>
      <c r="AO26" s="89">
        <f ca="1" t="shared" si="6"/>
      </c>
      <c r="AP26" s="89">
        <f ca="1" t="shared" si="6"/>
      </c>
      <c r="AQ26" s="89">
        <f ca="1" t="shared" si="6"/>
      </c>
      <c r="AR26" s="89">
        <f ca="1" t="shared" si="6"/>
      </c>
      <c r="AS26" s="89">
        <f ca="1" t="shared" si="6"/>
      </c>
      <c r="AT26" s="89">
        <f ca="1" t="shared" si="7"/>
      </c>
      <c r="AU26" s="89">
        <f ca="1" t="shared" si="7"/>
      </c>
      <c r="AV26" s="89">
        <f ca="1" t="shared" si="7"/>
      </c>
      <c r="AW26" s="89">
        <f ca="1" t="shared" si="7"/>
      </c>
      <c r="AX26" s="89">
        <f ca="1" t="shared" si="7"/>
      </c>
      <c r="AY26" s="89">
        <f ca="1" t="shared" si="7"/>
      </c>
      <c r="AZ26" s="89">
        <f ca="1" t="shared" si="7"/>
      </c>
      <c r="BA26" s="89">
        <f ca="1" t="shared" si="7"/>
      </c>
      <c r="BB26" s="89">
        <f ca="1" t="shared" si="7"/>
      </c>
      <c r="BC26" s="89">
        <f ca="1" t="shared" si="7"/>
      </c>
      <c r="BD26" s="89">
        <f ca="1" t="shared" si="7"/>
      </c>
      <c r="BE26" s="89">
        <f ca="1" t="shared" si="7"/>
      </c>
    </row>
    <row r="27" spans="1:57" ht="12.75">
      <c r="A27" s="84" t="str">
        <f>Risks!B13</f>
        <v>11</v>
      </c>
      <c r="B27" s="85" t="str">
        <f>Risks!C13</f>
        <v>Process performance</v>
      </c>
      <c r="C27" s="86">
        <f>Risks!M13</f>
        <v>0</v>
      </c>
      <c r="E27" s="89">
        <f>IF(C27=0,"",Risks!H13*Risks!L13)</f>
      </c>
      <c r="F27" s="89">
        <f aca="true" ca="1" t="shared" si="8" ref="F27:O36">IF($C27=0,"",$E27*OFFSET($E$3,$C27,F$15))</f>
      </c>
      <c r="G27" s="89">
        <f ca="1" t="shared" si="8"/>
      </c>
      <c r="H27" s="89">
        <f ca="1" t="shared" si="8"/>
      </c>
      <c r="I27" s="89">
        <f ca="1" t="shared" si="8"/>
      </c>
      <c r="J27" s="89">
        <f ca="1" t="shared" si="8"/>
      </c>
      <c r="K27" s="89">
        <f ca="1" t="shared" si="8"/>
      </c>
      <c r="L27" s="89">
        <f ca="1" t="shared" si="8"/>
      </c>
      <c r="M27" s="89">
        <f ca="1" t="shared" si="8"/>
      </c>
      <c r="N27" s="89">
        <f ca="1" t="shared" si="8"/>
      </c>
      <c r="O27" s="89">
        <f ca="1" t="shared" si="8"/>
      </c>
      <c r="P27" s="89">
        <f aca="true" ca="1" t="shared" si="9" ref="P27:Y36">IF($C27=0,"",$E27*OFFSET($E$3,$C27,P$15))</f>
      </c>
      <c r="Q27" s="89">
        <f ca="1" t="shared" si="9"/>
      </c>
      <c r="R27" s="89">
        <f ca="1" t="shared" si="9"/>
      </c>
      <c r="S27" s="89">
        <f ca="1" t="shared" si="9"/>
      </c>
      <c r="T27" s="89">
        <f ca="1" t="shared" si="9"/>
      </c>
      <c r="U27" s="89">
        <f ca="1" t="shared" si="9"/>
      </c>
      <c r="V27" s="89">
        <f ca="1" t="shared" si="9"/>
      </c>
      <c r="W27" s="89">
        <f ca="1" t="shared" si="9"/>
      </c>
      <c r="X27" s="89">
        <f ca="1" t="shared" si="9"/>
      </c>
      <c r="Y27" s="89">
        <f ca="1" t="shared" si="9"/>
      </c>
      <c r="Z27" s="89">
        <f aca="true" ca="1" t="shared" si="10" ref="Z27:AI36">IF($C27=0,"",$E27*OFFSET($E$3,$C27,Z$15))</f>
      </c>
      <c r="AA27" s="89">
        <f ca="1" t="shared" si="10"/>
      </c>
      <c r="AB27" s="89">
        <f ca="1" t="shared" si="10"/>
      </c>
      <c r="AC27" s="89">
        <f ca="1" t="shared" si="10"/>
      </c>
      <c r="AD27" s="89">
        <f ca="1" t="shared" si="10"/>
      </c>
      <c r="AE27" s="89">
        <f ca="1" t="shared" si="10"/>
      </c>
      <c r="AF27" s="89">
        <f ca="1" t="shared" si="10"/>
      </c>
      <c r="AG27" s="89">
        <f ca="1" t="shared" si="10"/>
      </c>
      <c r="AH27" s="89">
        <f ca="1" t="shared" si="10"/>
      </c>
      <c r="AI27" s="89">
        <f ca="1" t="shared" si="10"/>
      </c>
      <c r="AJ27" s="89">
        <f aca="true" ca="1" t="shared" si="11" ref="AJ27:AS36">IF($C27=0,"",$E27*OFFSET($E$3,$C27,AJ$15))</f>
      </c>
      <c r="AK27" s="89">
        <f ca="1" t="shared" si="11"/>
      </c>
      <c r="AL27" s="89">
        <f ca="1" t="shared" si="11"/>
      </c>
      <c r="AM27" s="89">
        <f ca="1" t="shared" si="11"/>
      </c>
      <c r="AN27" s="89">
        <f ca="1" t="shared" si="11"/>
      </c>
      <c r="AO27" s="89">
        <f ca="1" t="shared" si="11"/>
      </c>
      <c r="AP27" s="89">
        <f ca="1" t="shared" si="11"/>
      </c>
      <c r="AQ27" s="89">
        <f ca="1" t="shared" si="11"/>
      </c>
      <c r="AR27" s="89">
        <f ca="1" t="shared" si="11"/>
      </c>
      <c r="AS27" s="89">
        <f ca="1" t="shared" si="11"/>
      </c>
      <c r="AT27" s="89">
        <f aca="true" ca="1" t="shared" si="12" ref="AT27:BE36">IF($C27=0,"",$E27*OFFSET($E$3,$C27,AT$15))</f>
      </c>
      <c r="AU27" s="89">
        <f ca="1" t="shared" si="12"/>
      </c>
      <c r="AV27" s="89">
        <f ca="1" t="shared" si="12"/>
      </c>
      <c r="AW27" s="89">
        <f ca="1" t="shared" si="12"/>
      </c>
      <c r="AX27" s="89">
        <f ca="1" t="shared" si="12"/>
      </c>
      <c r="AY27" s="89">
        <f ca="1" t="shared" si="12"/>
      </c>
      <c r="AZ27" s="89">
        <f ca="1" t="shared" si="12"/>
      </c>
      <c r="BA27" s="89">
        <f ca="1" t="shared" si="12"/>
      </c>
      <c r="BB27" s="89">
        <f ca="1" t="shared" si="12"/>
      </c>
      <c r="BC27" s="89">
        <f ca="1" t="shared" si="12"/>
      </c>
      <c r="BD27" s="89">
        <f ca="1" t="shared" si="12"/>
      </c>
      <c r="BE27" s="89">
        <f ca="1" t="shared" si="12"/>
      </c>
    </row>
    <row r="28" spans="1:57" ht="12.75">
      <c r="A28" s="84" t="str">
        <f>Risks!B14</f>
        <v>12</v>
      </c>
      <c r="B28" s="85" t="str">
        <f>Risks!C14</f>
        <v>Process regulatory action</v>
      </c>
      <c r="C28" s="86">
        <f>Risks!M14</f>
        <v>0</v>
      </c>
      <c r="E28" s="89">
        <f>IF(C28=0,"",Risks!H14*Risks!L14)</f>
      </c>
      <c r="F28" s="89">
        <f ca="1" t="shared" si="8"/>
      </c>
      <c r="G28" s="89">
        <f ca="1" t="shared" si="8"/>
      </c>
      <c r="H28" s="89">
        <f ca="1" t="shared" si="8"/>
      </c>
      <c r="I28" s="89">
        <f ca="1" t="shared" si="8"/>
      </c>
      <c r="J28" s="89">
        <f ca="1" t="shared" si="8"/>
      </c>
      <c r="K28" s="89">
        <f ca="1" t="shared" si="8"/>
      </c>
      <c r="L28" s="89">
        <f ca="1" t="shared" si="8"/>
      </c>
      <c r="M28" s="89">
        <f ca="1" t="shared" si="8"/>
      </c>
      <c r="N28" s="89">
        <f ca="1" t="shared" si="8"/>
      </c>
      <c r="O28" s="89">
        <f ca="1" t="shared" si="8"/>
      </c>
      <c r="P28" s="89">
        <f ca="1" t="shared" si="9"/>
      </c>
      <c r="Q28" s="89">
        <f ca="1" t="shared" si="9"/>
      </c>
      <c r="R28" s="89">
        <f ca="1" t="shared" si="9"/>
      </c>
      <c r="S28" s="89">
        <f ca="1" t="shared" si="9"/>
      </c>
      <c r="T28" s="89">
        <f ca="1" t="shared" si="9"/>
      </c>
      <c r="U28" s="89">
        <f ca="1" t="shared" si="9"/>
      </c>
      <c r="V28" s="89">
        <f ca="1" t="shared" si="9"/>
      </c>
      <c r="W28" s="89">
        <f ca="1" t="shared" si="9"/>
      </c>
      <c r="X28" s="89">
        <f ca="1" t="shared" si="9"/>
      </c>
      <c r="Y28" s="89">
        <f ca="1" t="shared" si="9"/>
      </c>
      <c r="Z28" s="89">
        <f ca="1" t="shared" si="10"/>
      </c>
      <c r="AA28" s="89">
        <f ca="1" t="shared" si="10"/>
      </c>
      <c r="AB28" s="89">
        <f ca="1" t="shared" si="10"/>
      </c>
      <c r="AC28" s="89">
        <f ca="1" t="shared" si="10"/>
      </c>
      <c r="AD28" s="89">
        <f ca="1" t="shared" si="10"/>
      </c>
      <c r="AE28" s="89">
        <f ca="1" t="shared" si="10"/>
      </c>
      <c r="AF28" s="89">
        <f ca="1" t="shared" si="10"/>
      </c>
      <c r="AG28" s="89">
        <f ca="1" t="shared" si="10"/>
      </c>
      <c r="AH28" s="89">
        <f ca="1" t="shared" si="10"/>
      </c>
      <c r="AI28" s="89">
        <f ca="1" t="shared" si="10"/>
      </c>
      <c r="AJ28" s="89">
        <f ca="1" t="shared" si="11"/>
      </c>
      <c r="AK28" s="89">
        <f ca="1" t="shared" si="11"/>
      </c>
      <c r="AL28" s="89">
        <f ca="1" t="shared" si="11"/>
      </c>
      <c r="AM28" s="89">
        <f ca="1" t="shared" si="11"/>
      </c>
      <c r="AN28" s="89">
        <f ca="1" t="shared" si="11"/>
      </c>
      <c r="AO28" s="89">
        <f ca="1" t="shared" si="11"/>
      </c>
      <c r="AP28" s="89">
        <f ca="1" t="shared" si="11"/>
      </c>
      <c r="AQ28" s="89">
        <f ca="1" t="shared" si="11"/>
      </c>
      <c r="AR28" s="89">
        <f ca="1" t="shared" si="11"/>
      </c>
      <c r="AS28" s="89">
        <f ca="1" t="shared" si="11"/>
      </c>
      <c r="AT28" s="89">
        <f ca="1" t="shared" si="12"/>
      </c>
      <c r="AU28" s="89">
        <f ca="1" t="shared" si="12"/>
      </c>
      <c r="AV28" s="89">
        <f ca="1" t="shared" si="12"/>
      </c>
      <c r="AW28" s="89">
        <f ca="1" t="shared" si="12"/>
      </c>
      <c r="AX28" s="89">
        <f ca="1" t="shared" si="12"/>
      </c>
      <c r="AY28" s="89">
        <f ca="1" t="shared" si="12"/>
      </c>
      <c r="AZ28" s="89">
        <f ca="1" t="shared" si="12"/>
      </c>
      <c r="BA28" s="89">
        <f ca="1" t="shared" si="12"/>
      </c>
      <c r="BB28" s="89">
        <f ca="1" t="shared" si="12"/>
      </c>
      <c r="BC28" s="89">
        <f ca="1" t="shared" si="12"/>
      </c>
      <c r="BD28" s="89">
        <f ca="1" t="shared" si="12"/>
      </c>
      <c r="BE28" s="89">
        <f ca="1" t="shared" si="12"/>
      </c>
    </row>
    <row r="29" spans="1:57" ht="12.75">
      <c r="A29" s="84" t="str">
        <f>Risks!B15</f>
        <v>13</v>
      </c>
      <c r="B29" s="85" t="str">
        <f>Risks!C15</f>
        <v>Waste Processing Capex</v>
      </c>
      <c r="C29" s="86">
        <f>Risks!M15</f>
        <v>0</v>
      </c>
      <c r="E29" s="89">
        <f>IF(C29=0,"",Risks!H15*Risks!L15)</f>
      </c>
      <c r="F29" s="89">
        <f ca="1" t="shared" si="8"/>
      </c>
      <c r="G29" s="89">
        <f ca="1" t="shared" si="8"/>
      </c>
      <c r="H29" s="89">
        <f ca="1" t="shared" si="8"/>
      </c>
      <c r="I29" s="89">
        <f ca="1" t="shared" si="8"/>
      </c>
      <c r="J29" s="89">
        <f ca="1" t="shared" si="8"/>
      </c>
      <c r="K29" s="89">
        <f ca="1" t="shared" si="8"/>
      </c>
      <c r="L29" s="89">
        <f ca="1" t="shared" si="8"/>
      </c>
      <c r="M29" s="89">
        <f ca="1" t="shared" si="8"/>
      </c>
      <c r="N29" s="89">
        <f ca="1" t="shared" si="8"/>
      </c>
      <c r="O29" s="89">
        <f ca="1" t="shared" si="8"/>
      </c>
      <c r="P29" s="89">
        <f ca="1" t="shared" si="9"/>
      </c>
      <c r="Q29" s="89">
        <f ca="1" t="shared" si="9"/>
      </c>
      <c r="R29" s="89">
        <f ca="1" t="shared" si="9"/>
      </c>
      <c r="S29" s="89">
        <f ca="1" t="shared" si="9"/>
      </c>
      <c r="T29" s="89">
        <f ca="1" t="shared" si="9"/>
      </c>
      <c r="U29" s="89">
        <f ca="1" t="shared" si="9"/>
      </c>
      <c r="V29" s="89">
        <f ca="1" t="shared" si="9"/>
      </c>
      <c r="W29" s="89">
        <f ca="1" t="shared" si="9"/>
      </c>
      <c r="X29" s="89">
        <f ca="1" t="shared" si="9"/>
      </c>
      <c r="Y29" s="89">
        <f ca="1" t="shared" si="9"/>
      </c>
      <c r="Z29" s="89">
        <f ca="1" t="shared" si="10"/>
      </c>
      <c r="AA29" s="89">
        <f ca="1" t="shared" si="10"/>
      </c>
      <c r="AB29" s="89">
        <f ca="1" t="shared" si="10"/>
      </c>
      <c r="AC29" s="89">
        <f ca="1" t="shared" si="10"/>
      </c>
      <c r="AD29" s="89">
        <f ca="1" t="shared" si="10"/>
      </c>
      <c r="AE29" s="89">
        <f ca="1" t="shared" si="10"/>
      </c>
      <c r="AF29" s="89">
        <f ca="1" t="shared" si="10"/>
      </c>
      <c r="AG29" s="89">
        <f ca="1" t="shared" si="10"/>
      </c>
      <c r="AH29" s="89">
        <f ca="1" t="shared" si="10"/>
      </c>
      <c r="AI29" s="89">
        <f ca="1" t="shared" si="10"/>
      </c>
      <c r="AJ29" s="89">
        <f ca="1" t="shared" si="11"/>
      </c>
      <c r="AK29" s="89">
        <f ca="1" t="shared" si="11"/>
      </c>
      <c r="AL29" s="89">
        <f ca="1" t="shared" si="11"/>
      </c>
      <c r="AM29" s="89">
        <f ca="1" t="shared" si="11"/>
      </c>
      <c r="AN29" s="89">
        <f ca="1" t="shared" si="11"/>
      </c>
      <c r="AO29" s="89">
        <f ca="1" t="shared" si="11"/>
      </c>
      <c r="AP29" s="89">
        <f ca="1" t="shared" si="11"/>
      </c>
      <c r="AQ29" s="89">
        <f ca="1" t="shared" si="11"/>
      </c>
      <c r="AR29" s="89">
        <f ca="1" t="shared" si="11"/>
      </c>
      <c r="AS29" s="89">
        <f ca="1" t="shared" si="11"/>
      </c>
      <c r="AT29" s="89">
        <f ca="1" t="shared" si="12"/>
      </c>
      <c r="AU29" s="89">
        <f ca="1" t="shared" si="12"/>
      </c>
      <c r="AV29" s="89">
        <f ca="1" t="shared" si="12"/>
      </c>
      <c r="AW29" s="89">
        <f ca="1" t="shared" si="12"/>
      </c>
      <c r="AX29" s="89">
        <f ca="1" t="shared" si="12"/>
      </c>
      <c r="AY29" s="89">
        <f ca="1" t="shared" si="12"/>
      </c>
      <c r="AZ29" s="89">
        <f ca="1" t="shared" si="12"/>
      </c>
      <c r="BA29" s="89">
        <f ca="1" t="shared" si="12"/>
      </c>
      <c r="BB29" s="89">
        <f ca="1" t="shared" si="12"/>
      </c>
      <c r="BC29" s="89">
        <f ca="1" t="shared" si="12"/>
      </c>
      <c r="BD29" s="89">
        <f ca="1" t="shared" si="12"/>
      </c>
      <c r="BE29" s="89">
        <f ca="1" t="shared" si="12"/>
      </c>
    </row>
    <row r="30" spans="1:57" ht="12.75">
      <c r="A30" s="84" t="str">
        <f>Risks!B16</f>
        <v>14</v>
      </c>
      <c r="B30" s="85" t="str">
        <f>Risks!C16</f>
        <v>Site construction cost and delays</v>
      </c>
      <c r="C30" s="86">
        <f>Risks!M16</f>
        <v>2</v>
      </c>
      <c r="E30" s="89">
        <f>IF(C30=0,"",Risks!H16*Risks!L16)</f>
        <v>26.666666666666668</v>
      </c>
      <c r="F30" s="89">
        <f ca="1" t="shared" si="8"/>
        <v>2.666666666666667</v>
      </c>
      <c r="G30" s="89">
        <f ca="1" t="shared" si="8"/>
        <v>2.666666666666667</v>
      </c>
      <c r="H30" s="89">
        <f ca="1" t="shared" si="8"/>
        <v>2.666666666666667</v>
      </c>
      <c r="I30" s="89">
        <f ca="1" t="shared" si="8"/>
        <v>2.666666666666667</v>
      </c>
      <c r="J30" s="89">
        <f ca="1" t="shared" si="8"/>
        <v>2.666666666666667</v>
      </c>
      <c r="K30" s="89">
        <f ca="1" t="shared" si="8"/>
        <v>2.666666666666667</v>
      </c>
      <c r="L30" s="89">
        <f ca="1" t="shared" si="8"/>
        <v>2.666666666666667</v>
      </c>
      <c r="M30" s="89">
        <f ca="1" t="shared" si="8"/>
        <v>2.666666666666667</v>
      </c>
      <c r="N30" s="89">
        <f ca="1" t="shared" si="8"/>
        <v>2.666666666666667</v>
      </c>
      <c r="O30" s="89">
        <f ca="1" t="shared" si="8"/>
        <v>2.666666666666667</v>
      </c>
      <c r="P30" s="89">
        <f ca="1" t="shared" si="9"/>
        <v>0</v>
      </c>
      <c r="Q30" s="89">
        <f ca="1" t="shared" si="9"/>
        <v>0</v>
      </c>
      <c r="R30" s="89">
        <f ca="1" t="shared" si="9"/>
        <v>0</v>
      </c>
      <c r="S30" s="89">
        <f ca="1" t="shared" si="9"/>
        <v>0</v>
      </c>
      <c r="T30" s="89">
        <f ca="1" t="shared" si="9"/>
        <v>0</v>
      </c>
      <c r="U30" s="89">
        <f ca="1" t="shared" si="9"/>
        <v>0</v>
      </c>
      <c r="V30" s="89">
        <f ca="1" t="shared" si="9"/>
        <v>0</v>
      </c>
      <c r="W30" s="89">
        <f ca="1" t="shared" si="9"/>
        <v>0</v>
      </c>
      <c r="X30" s="89">
        <f ca="1" t="shared" si="9"/>
        <v>0</v>
      </c>
      <c r="Y30" s="89">
        <f ca="1" t="shared" si="9"/>
        <v>0</v>
      </c>
      <c r="Z30" s="89">
        <f ca="1" t="shared" si="10"/>
        <v>0</v>
      </c>
      <c r="AA30" s="89">
        <f ca="1" t="shared" si="10"/>
        <v>0</v>
      </c>
      <c r="AB30" s="89">
        <f ca="1" t="shared" si="10"/>
        <v>0</v>
      </c>
      <c r="AC30" s="89">
        <f ca="1" t="shared" si="10"/>
        <v>0</v>
      </c>
      <c r="AD30" s="89">
        <f ca="1" t="shared" si="10"/>
        <v>0</v>
      </c>
      <c r="AE30" s="89">
        <f ca="1" t="shared" si="10"/>
        <v>0</v>
      </c>
      <c r="AF30" s="89">
        <f ca="1" t="shared" si="10"/>
        <v>0</v>
      </c>
      <c r="AG30" s="89">
        <f ca="1" t="shared" si="10"/>
        <v>0</v>
      </c>
      <c r="AH30" s="89">
        <f ca="1" t="shared" si="10"/>
        <v>0</v>
      </c>
      <c r="AI30" s="89">
        <f ca="1" t="shared" si="10"/>
        <v>0</v>
      </c>
      <c r="AJ30" s="89">
        <f ca="1" t="shared" si="11"/>
        <v>0</v>
      </c>
      <c r="AK30" s="89">
        <f ca="1" t="shared" si="11"/>
        <v>0</v>
      </c>
      <c r="AL30" s="89">
        <f ca="1" t="shared" si="11"/>
        <v>0</v>
      </c>
      <c r="AM30" s="89">
        <f ca="1" t="shared" si="11"/>
        <v>0</v>
      </c>
      <c r="AN30" s="89">
        <f ca="1" t="shared" si="11"/>
        <v>0</v>
      </c>
      <c r="AO30" s="89">
        <f ca="1" t="shared" si="11"/>
        <v>0</v>
      </c>
      <c r="AP30" s="89">
        <f ca="1" t="shared" si="11"/>
        <v>0</v>
      </c>
      <c r="AQ30" s="89">
        <f ca="1" t="shared" si="11"/>
        <v>0</v>
      </c>
      <c r="AR30" s="89">
        <f ca="1" t="shared" si="11"/>
        <v>0</v>
      </c>
      <c r="AS30" s="89">
        <f ca="1" t="shared" si="11"/>
        <v>0</v>
      </c>
      <c r="AT30" s="89">
        <f ca="1" t="shared" si="12"/>
        <v>0</v>
      </c>
      <c r="AU30" s="89">
        <f ca="1" t="shared" si="12"/>
        <v>0</v>
      </c>
      <c r="AV30" s="89">
        <f ca="1" t="shared" si="12"/>
        <v>0</v>
      </c>
      <c r="AW30" s="89">
        <f ca="1" t="shared" si="12"/>
        <v>0</v>
      </c>
      <c r="AX30" s="89">
        <f ca="1" t="shared" si="12"/>
        <v>0</v>
      </c>
      <c r="AY30" s="89">
        <f ca="1" t="shared" si="12"/>
        <v>0</v>
      </c>
      <c r="AZ30" s="89">
        <f ca="1" t="shared" si="12"/>
        <v>0</v>
      </c>
      <c r="BA30" s="89">
        <f ca="1" t="shared" si="12"/>
        <v>0</v>
      </c>
      <c r="BB30" s="89">
        <f ca="1" t="shared" si="12"/>
        <v>0</v>
      </c>
      <c r="BC30" s="89">
        <f ca="1" t="shared" si="12"/>
        <v>0</v>
      </c>
      <c r="BD30" s="89">
        <f ca="1" t="shared" si="12"/>
        <v>0</v>
      </c>
      <c r="BE30" s="89">
        <f ca="1" t="shared" si="12"/>
        <v>0</v>
      </c>
    </row>
    <row r="31" spans="1:57" ht="12.75">
      <c r="A31" s="84" t="str">
        <f>Risks!B17</f>
        <v>15</v>
      </c>
      <c r="B31" s="85" t="str">
        <f>Risks!C17</f>
        <v>Incinerator cost and delays</v>
      </c>
      <c r="C31" s="86">
        <f>Risks!M17</f>
        <v>2</v>
      </c>
      <c r="E31" s="89">
        <f>IF(C31=0,"",Risks!H17*Risks!L17)</f>
        <v>29.999999999999996</v>
      </c>
      <c r="F31" s="89">
        <f ca="1" t="shared" si="8"/>
        <v>3</v>
      </c>
      <c r="G31" s="89">
        <f ca="1" t="shared" si="8"/>
        <v>3</v>
      </c>
      <c r="H31" s="89">
        <f ca="1" t="shared" si="8"/>
        <v>3</v>
      </c>
      <c r="I31" s="89">
        <f ca="1" t="shared" si="8"/>
        <v>3</v>
      </c>
      <c r="J31" s="89">
        <f ca="1" t="shared" si="8"/>
        <v>3</v>
      </c>
      <c r="K31" s="89">
        <f ca="1" t="shared" si="8"/>
        <v>3</v>
      </c>
      <c r="L31" s="89">
        <f ca="1" t="shared" si="8"/>
        <v>3</v>
      </c>
      <c r="M31" s="89">
        <f ca="1" t="shared" si="8"/>
        <v>3</v>
      </c>
      <c r="N31" s="89">
        <f ca="1" t="shared" si="8"/>
        <v>3</v>
      </c>
      <c r="O31" s="89">
        <f ca="1" t="shared" si="8"/>
        <v>3</v>
      </c>
      <c r="P31" s="89">
        <f ca="1" t="shared" si="9"/>
        <v>0</v>
      </c>
      <c r="Q31" s="89">
        <f ca="1" t="shared" si="9"/>
        <v>0</v>
      </c>
      <c r="R31" s="89">
        <f ca="1" t="shared" si="9"/>
        <v>0</v>
      </c>
      <c r="S31" s="89">
        <f ca="1" t="shared" si="9"/>
        <v>0</v>
      </c>
      <c r="T31" s="89">
        <f ca="1" t="shared" si="9"/>
        <v>0</v>
      </c>
      <c r="U31" s="89">
        <f ca="1" t="shared" si="9"/>
        <v>0</v>
      </c>
      <c r="V31" s="89">
        <f ca="1" t="shared" si="9"/>
        <v>0</v>
      </c>
      <c r="W31" s="89">
        <f ca="1" t="shared" si="9"/>
        <v>0</v>
      </c>
      <c r="X31" s="89">
        <f ca="1" t="shared" si="9"/>
        <v>0</v>
      </c>
      <c r="Y31" s="89">
        <f ca="1" t="shared" si="9"/>
        <v>0</v>
      </c>
      <c r="Z31" s="89">
        <f ca="1" t="shared" si="10"/>
        <v>0</v>
      </c>
      <c r="AA31" s="89">
        <f ca="1" t="shared" si="10"/>
        <v>0</v>
      </c>
      <c r="AB31" s="89">
        <f ca="1" t="shared" si="10"/>
        <v>0</v>
      </c>
      <c r="AC31" s="89">
        <f ca="1" t="shared" si="10"/>
        <v>0</v>
      </c>
      <c r="AD31" s="89">
        <f ca="1" t="shared" si="10"/>
        <v>0</v>
      </c>
      <c r="AE31" s="89">
        <f ca="1" t="shared" si="10"/>
        <v>0</v>
      </c>
      <c r="AF31" s="89">
        <f ca="1" t="shared" si="10"/>
        <v>0</v>
      </c>
      <c r="AG31" s="89">
        <f ca="1" t="shared" si="10"/>
        <v>0</v>
      </c>
      <c r="AH31" s="89">
        <f ca="1" t="shared" si="10"/>
        <v>0</v>
      </c>
      <c r="AI31" s="89">
        <f ca="1" t="shared" si="10"/>
        <v>0</v>
      </c>
      <c r="AJ31" s="89">
        <f ca="1" t="shared" si="11"/>
        <v>0</v>
      </c>
      <c r="AK31" s="89">
        <f ca="1" t="shared" si="11"/>
        <v>0</v>
      </c>
      <c r="AL31" s="89">
        <f ca="1" t="shared" si="11"/>
        <v>0</v>
      </c>
      <c r="AM31" s="89">
        <f ca="1" t="shared" si="11"/>
        <v>0</v>
      </c>
      <c r="AN31" s="89">
        <f ca="1" t="shared" si="11"/>
        <v>0</v>
      </c>
      <c r="AO31" s="89">
        <f ca="1" t="shared" si="11"/>
        <v>0</v>
      </c>
      <c r="AP31" s="89">
        <f ca="1" t="shared" si="11"/>
        <v>0</v>
      </c>
      <c r="AQ31" s="89">
        <f ca="1" t="shared" si="11"/>
        <v>0</v>
      </c>
      <c r="AR31" s="89">
        <f ca="1" t="shared" si="11"/>
        <v>0</v>
      </c>
      <c r="AS31" s="89">
        <f ca="1" t="shared" si="11"/>
        <v>0</v>
      </c>
      <c r="AT31" s="89">
        <f ca="1" t="shared" si="12"/>
        <v>0</v>
      </c>
      <c r="AU31" s="89">
        <f ca="1" t="shared" si="12"/>
        <v>0</v>
      </c>
      <c r="AV31" s="89">
        <f ca="1" t="shared" si="12"/>
        <v>0</v>
      </c>
      <c r="AW31" s="89">
        <f ca="1" t="shared" si="12"/>
        <v>0</v>
      </c>
      <c r="AX31" s="89">
        <f ca="1" t="shared" si="12"/>
        <v>0</v>
      </c>
      <c r="AY31" s="89">
        <f ca="1" t="shared" si="12"/>
        <v>0</v>
      </c>
      <c r="AZ31" s="89">
        <f ca="1" t="shared" si="12"/>
        <v>0</v>
      </c>
      <c r="BA31" s="89">
        <f ca="1" t="shared" si="12"/>
        <v>0</v>
      </c>
      <c r="BB31" s="89">
        <f ca="1" t="shared" si="12"/>
        <v>0</v>
      </c>
      <c r="BC31" s="89">
        <f ca="1" t="shared" si="12"/>
        <v>0</v>
      </c>
      <c r="BD31" s="89">
        <f ca="1" t="shared" si="12"/>
        <v>0</v>
      </c>
      <c r="BE31" s="89">
        <f ca="1" t="shared" si="12"/>
        <v>0</v>
      </c>
    </row>
    <row r="32" spans="1:57" ht="12.75">
      <c r="A32" s="84" t="str">
        <f>Risks!B18</f>
        <v>16</v>
      </c>
      <c r="B32" s="85" t="str">
        <f>Risks!C18</f>
        <v>Residual Waste Operations</v>
      </c>
      <c r="C32" s="86">
        <f>Risks!M18</f>
        <v>0</v>
      </c>
      <c r="E32" s="89">
        <f>IF(C32=0,"",Risks!H18*Risks!L18)</f>
      </c>
      <c r="F32" s="89">
        <f ca="1" t="shared" si="8"/>
      </c>
      <c r="G32" s="89">
        <f ca="1" t="shared" si="8"/>
      </c>
      <c r="H32" s="89">
        <f ca="1" t="shared" si="8"/>
      </c>
      <c r="I32" s="89">
        <f ca="1" t="shared" si="8"/>
      </c>
      <c r="J32" s="89">
        <f ca="1" t="shared" si="8"/>
      </c>
      <c r="K32" s="89">
        <f ca="1" t="shared" si="8"/>
      </c>
      <c r="L32" s="89">
        <f ca="1" t="shared" si="8"/>
      </c>
      <c r="M32" s="89">
        <f ca="1" t="shared" si="8"/>
      </c>
      <c r="N32" s="89">
        <f ca="1" t="shared" si="8"/>
      </c>
      <c r="O32" s="89">
        <f ca="1" t="shared" si="8"/>
      </c>
      <c r="P32" s="89">
        <f ca="1" t="shared" si="9"/>
      </c>
      <c r="Q32" s="89">
        <f ca="1" t="shared" si="9"/>
      </c>
      <c r="R32" s="89">
        <f ca="1" t="shared" si="9"/>
      </c>
      <c r="S32" s="89">
        <f ca="1" t="shared" si="9"/>
      </c>
      <c r="T32" s="89">
        <f ca="1" t="shared" si="9"/>
      </c>
      <c r="U32" s="89">
        <f ca="1" t="shared" si="9"/>
      </c>
      <c r="V32" s="89">
        <f ca="1" t="shared" si="9"/>
      </c>
      <c r="W32" s="89">
        <f ca="1" t="shared" si="9"/>
      </c>
      <c r="X32" s="89">
        <f ca="1" t="shared" si="9"/>
      </c>
      <c r="Y32" s="89">
        <f ca="1" t="shared" si="9"/>
      </c>
      <c r="Z32" s="89">
        <f ca="1" t="shared" si="10"/>
      </c>
      <c r="AA32" s="89">
        <f ca="1" t="shared" si="10"/>
      </c>
      <c r="AB32" s="89">
        <f ca="1" t="shared" si="10"/>
      </c>
      <c r="AC32" s="89">
        <f ca="1" t="shared" si="10"/>
      </c>
      <c r="AD32" s="89">
        <f ca="1" t="shared" si="10"/>
      </c>
      <c r="AE32" s="89">
        <f ca="1" t="shared" si="10"/>
      </c>
      <c r="AF32" s="89">
        <f ca="1" t="shared" si="10"/>
      </c>
      <c r="AG32" s="89">
        <f ca="1" t="shared" si="10"/>
      </c>
      <c r="AH32" s="89">
        <f ca="1" t="shared" si="10"/>
      </c>
      <c r="AI32" s="89">
        <f ca="1" t="shared" si="10"/>
      </c>
      <c r="AJ32" s="89">
        <f ca="1" t="shared" si="11"/>
      </c>
      <c r="AK32" s="89">
        <f ca="1" t="shared" si="11"/>
      </c>
      <c r="AL32" s="89">
        <f ca="1" t="shared" si="11"/>
      </c>
      <c r="AM32" s="89">
        <f ca="1" t="shared" si="11"/>
      </c>
      <c r="AN32" s="89">
        <f ca="1" t="shared" si="11"/>
      </c>
      <c r="AO32" s="89">
        <f ca="1" t="shared" si="11"/>
      </c>
      <c r="AP32" s="89">
        <f ca="1" t="shared" si="11"/>
      </c>
      <c r="AQ32" s="89">
        <f ca="1" t="shared" si="11"/>
      </c>
      <c r="AR32" s="89">
        <f ca="1" t="shared" si="11"/>
      </c>
      <c r="AS32" s="89">
        <f ca="1" t="shared" si="11"/>
      </c>
      <c r="AT32" s="89">
        <f ca="1" t="shared" si="12"/>
      </c>
      <c r="AU32" s="89">
        <f ca="1" t="shared" si="12"/>
      </c>
      <c r="AV32" s="89">
        <f ca="1" t="shared" si="12"/>
      </c>
      <c r="AW32" s="89">
        <f ca="1" t="shared" si="12"/>
      </c>
      <c r="AX32" s="89">
        <f ca="1" t="shared" si="12"/>
      </c>
      <c r="AY32" s="89">
        <f ca="1" t="shared" si="12"/>
      </c>
      <c r="AZ32" s="89">
        <f ca="1" t="shared" si="12"/>
      </c>
      <c r="BA32" s="89">
        <f ca="1" t="shared" si="12"/>
      </c>
      <c r="BB32" s="89">
        <f ca="1" t="shared" si="12"/>
      </c>
      <c r="BC32" s="89">
        <f ca="1" t="shared" si="12"/>
      </c>
      <c r="BD32" s="89">
        <f ca="1" t="shared" si="12"/>
      </c>
      <c r="BE32" s="89">
        <f ca="1" t="shared" si="12"/>
      </c>
    </row>
    <row r="33" spans="1:57" ht="12.75">
      <c r="A33" s="84" t="str">
        <f>Risks!B19</f>
        <v>17</v>
      </c>
      <c r="B33" s="85" t="str">
        <f>Risks!C19</f>
        <v>Landfill operating cost</v>
      </c>
      <c r="C33" s="86">
        <f>Risks!M19</f>
        <v>0</v>
      </c>
      <c r="E33" s="89">
        <f>IF(C33=0,"",Risks!H19*Risks!L19)</f>
      </c>
      <c r="F33" s="89">
        <f ca="1" t="shared" si="8"/>
      </c>
      <c r="G33" s="89">
        <f ca="1" t="shared" si="8"/>
      </c>
      <c r="H33" s="89">
        <f ca="1" t="shared" si="8"/>
      </c>
      <c r="I33" s="89">
        <f ca="1" t="shared" si="8"/>
      </c>
      <c r="J33" s="89">
        <f ca="1" t="shared" si="8"/>
      </c>
      <c r="K33" s="89">
        <f ca="1" t="shared" si="8"/>
      </c>
      <c r="L33" s="89">
        <f ca="1" t="shared" si="8"/>
      </c>
      <c r="M33" s="89">
        <f ca="1" t="shared" si="8"/>
      </c>
      <c r="N33" s="89">
        <f ca="1" t="shared" si="8"/>
      </c>
      <c r="O33" s="89">
        <f ca="1" t="shared" si="8"/>
      </c>
      <c r="P33" s="89">
        <f ca="1" t="shared" si="9"/>
      </c>
      <c r="Q33" s="89">
        <f ca="1" t="shared" si="9"/>
      </c>
      <c r="R33" s="89">
        <f ca="1" t="shared" si="9"/>
      </c>
      <c r="S33" s="89">
        <f ca="1" t="shared" si="9"/>
      </c>
      <c r="T33" s="89">
        <f ca="1" t="shared" si="9"/>
      </c>
      <c r="U33" s="89">
        <f ca="1" t="shared" si="9"/>
      </c>
      <c r="V33" s="89">
        <f ca="1" t="shared" si="9"/>
      </c>
      <c r="W33" s="89">
        <f ca="1" t="shared" si="9"/>
      </c>
      <c r="X33" s="89">
        <f ca="1" t="shared" si="9"/>
      </c>
      <c r="Y33" s="89">
        <f ca="1" t="shared" si="9"/>
      </c>
      <c r="Z33" s="89">
        <f ca="1" t="shared" si="10"/>
      </c>
      <c r="AA33" s="89">
        <f ca="1" t="shared" si="10"/>
      </c>
      <c r="AB33" s="89">
        <f ca="1" t="shared" si="10"/>
      </c>
      <c r="AC33" s="89">
        <f ca="1" t="shared" si="10"/>
      </c>
      <c r="AD33" s="89">
        <f ca="1" t="shared" si="10"/>
      </c>
      <c r="AE33" s="89">
        <f ca="1" t="shared" si="10"/>
      </c>
      <c r="AF33" s="89">
        <f ca="1" t="shared" si="10"/>
      </c>
      <c r="AG33" s="89">
        <f ca="1" t="shared" si="10"/>
      </c>
      <c r="AH33" s="89">
        <f ca="1" t="shared" si="10"/>
      </c>
      <c r="AI33" s="89">
        <f ca="1" t="shared" si="10"/>
      </c>
      <c r="AJ33" s="89">
        <f ca="1" t="shared" si="11"/>
      </c>
      <c r="AK33" s="89">
        <f ca="1" t="shared" si="11"/>
      </c>
      <c r="AL33" s="89">
        <f ca="1" t="shared" si="11"/>
      </c>
      <c r="AM33" s="89">
        <f ca="1" t="shared" si="11"/>
      </c>
      <c r="AN33" s="89">
        <f ca="1" t="shared" si="11"/>
      </c>
      <c r="AO33" s="89">
        <f ca="1" t="shared" si="11"/>
      </c>
      <c r="AP33" s="89">
        <f ca="1" t="shared" si="11"/>
      </c>
      <c r="AQ33" s="89">
        <f ca="1" t="shared" si="11"/>
      </c>
      <c r="AR33" s="89">
        <f ca="1" t="shared" si="11"/>
      </c>
      <c r="AS33" s="89">
        <f ca="1" t="shared" si="11"/>
      </c>
      <c r="AT33" s="89">
        <f ca="1" t="shared" si="12"/>
      </c>
      <c r="AU33" s="89">
        <f ca="1" t="shared" si="12"/>
      </c>
      <c r="AV33" s="89">
        <f ca="1" t="shared" si="12"/>
      </c>
      <c r="AW33" s="89">
        <f ca="1" t="shared" si="12"/>
      </c>
      <c r="AX33" s="89">
        <f ca="1" t="shared" si="12"/>
      </c>
      <c r="AY33" s="89">
        <f ca="1" t="shared" si="12"/>
      </c>
      <c r="AZ33" s="89">
        <f ca="1" t="shared" si="12"/>
      </c>
      <c r="BA33" s="89">
        <f ca="1" t="shared" si="12"/>
      </c>
      <c r="BB33" s="89">
        <f ca="1" t="shared" si="12"/>
      </c>
      <c r="BC33" s="89">
        <f ca="1" t="shared" si="12"/>
      </c>
      <c r="BD33" s="89">
        <f ca="1" t="shared" si="12"/>
      </c>
      <c r="BE33" s="89">
        <f ca="1" t="shared" si="12"/>
      </c>
    </row>
    <row r="34" spans="1:57" ht="12.75">
      <c r="A34" s="84" t="str">
        <f>Risks!B20</f>
        <v>18</v>
      </c>
      <c r="B34" s="85" t="str">
        <f>Risks!C20</f>
        <v>Landfill regulatory action</v>
      </c>
      <c r="C34" s="86">
        <f>Risks!M20</f>
        <v>0</v>
      </c>
      <c r="E34" s="89">
        <f>IF(C34=0,"",Risks!H20*Risks!L20)</f>
      </c>
      <c r="F34" s="89">
        <f ca="1" t="shared" si="8"/>
      </c>
      <c r="G34" s="89">
        <f ca="1" t="shared" si="8"/>
      </c>
      <c r="H34" s="89">
        <f ca="1" t="shared" si="8"/>
      </c>
      <c r="I34" s="89">
        <f ca="1" t="shared" si="8"/>
      </c>
      <c r="J34" s="89">
        <f ca="1" t="shared" si="8"/>
      </c>
      <c r="K34" s="89">
        <f ca="1" t="shared" si="8"/>
      </c>
      <c r="L34" s="89">
        <f ca="1" t="shared" si="8"/>
      </c>
      <c r="M34" s="89">
        <f ca="1" t="shared" si="8"/>
      </c>
      <c r="N34" s="89">
        <f ca="1" t="shared" si="8"/>
      </c>
      <c r="O34" s="89">
        <f ca="1" t="shared" si="8"/>
      </c>
      <c r="P34" s="89">
        <f ca="1" t="shared" si="9"/>
      </c>
      <c r="Q34" s="89">
        <f ca="1" t="shared" si="9"/>
      </c>
      <c r="R34" s="89">
        <f ca="1" t="shared" si="9"/>
      </c>
      <c r="S34" s="89">
        <f ca="1" t="shared" si="9"/>
      </c>
      <c r="T34" s="89">
        <f ca="1" t="shared" si="9"/>
      </c>
      <c r="U34" s="89">
        <f ca="1" t="shared" si="9"/>
      </c>
      <c r="V34" s="89">
        <f ca="1" t="shared" si="9"/>
      </c>
      <c r="W34" s="89">
        <f ca="1" t="shared" si="9"/>
      </c>
      <c r="X34" s="89">
        <f ca="1" t="shared" si="9"/>
      </c>
      <c r="Y34" s="89">
        <f ca="1" t="shared" si="9"/>
      </c>
      <c r="Z34" s="89">
        <f ca="1" t="shared" si="10"/>
      </c>
      <c r="AA34" s="89">
        <f ca="1" t="shared" si="10"/>
      </c>
      <c r="AB34" s="89">
        <f ca="1" t="shared" si="10"/>
      </c>
      <c r="AC34" s="89">
        <f ca="1" t="shared" si="10"/>
      </c>
      <c r="AD34" s="89">
        <f ca="1" t="shared" si="10"/>
      </c>
      <c r="AE34" s="89">
        <f ca="1" t="shared" si="10"/>
      </c>
      <c r="AF34" s="89">
        <f ca="1" t="shared" si="10"/>
      </c>
      <c r="AG34" s="89">
        <f ca="1" t="shared" si="10"/>
      </c>
      <c r="AH34" s="89">
        <f ca="1" t="shared" si="10"/>
      </c>
      <c r="AI34" s="89">
        <f ca="1" t="shared" si="10"/>
      </c>
      <c r="AJ34" s="89">
        <f ca="1" t="shared" si="11"/>
      </c>
      <c r="AK34" s="89">
        <f ca="1" t="shared" si="11"/>
      </c>
      <c r="AL34" s="89">
        <f ca="1" t="shared" si="11"/>
      </c>
      <c r="AM34" s="89">
        <f ca="1" t="shared" si="11"/>
      </c>
      <c r="AN34" s="89">
        <f ca="1" t="shared" si="11"/>
      </c>
      <c r="AO34" s="89">
        <f ca="1" t="shared" si="11"/>
      </c>
      <c r="AP34" s="89">
        <f ca="1" t="shared" si="11"/>
      </c>
      <c r="AQ34" s="89">
        <f ca="1" t="shared" si="11"/>
      </c>
      <c r="AR34" s="89">
        <f ca="1" t="shared" si="11"/>
      </c>
      <c r="AS34" s="89">
        <f ca="1" t="shared" si="11"/>
      </c>
      <c r="AT34" s="89">
        <f ca="1" t="shared" si="12"/>
      </c>
      <c r="AU34" s="89">
        <f ca="1" t="shared" si="12"/>
      </c>
      <c r="AV34" s="89">
        <f ca="1" t="shared" si="12"/>
      </c>
      <c r="AW34" s="89">
        <f ca="1" t="shared" si="12"/>
      </c>
      <c r="AX34" s="89">
        <f ca="1" t="shared" si="12"/>
      </c>
      <c r="AY34" s="89">
        <f ca="1" t="shared" si="12"/>
      </c>
      <c r="AZ34" s="89">
        <f ca="1" t="shared" si="12"/>
      </c>
      <c r="BA34" s="89">
        <f ca="1" t="shared" si="12"/>
      </c>
      <c r="BB34" s="89">
        <f ca="1" t="shared" si="12"/>
      </c>
      <c r="BC34" s="89">
        <f ca="1" t="shared" si="12"/>
      </c>
      <c r="BD34" s="89">
        <f ca="1" t="shared" si="12"/>
      </c>
      <c r="BE34" s="89">
        <f ca="1" t="shared" si="12"/>
      </c>
    </row>
    <row r="35" spans="1:57" ht="12.75">
      <c r="A35" s="84" t="str">
        <f>Risks!B21</f>
        <v>19</v>
      </c>
      <c r="B35" s="85" t="str">
        <f>Risks!C21</f>
        <v>Landfill targets</v>
      </c>
      <c r="C35" s="86">
        <f>Risks!M21</f>
        <v>0</v>
      </c>
      <c r="E35" s="89">
        <f>IF(C35=0,"",Risks!H21*Risks!L21)</f>
      </c>
      <c r="F35" s="89">
        <f ca="1" t="shared" si="8"/>
      </c>
      <c r="G35" s="89">
        <f ca="1" t="shared" si="8"/>
      </c>
      <c r="H35" s="89">
        <f ca="1" t="shared" si="8"/>
      </c>
      <c r="I35" s="89">
        <f ca="1" t="shared" si="8"/>
      </c>
      <c r="J35" s="89">
        <f ca="1" t="shared" si="8"/>
      </c>
      <c r="K35" s="89">
        <f ca="1" t="shared" si="8"/>
      </c>
      <c r="L35" s="89">
        <f ca="1" t="shared" si="8"/>
      </c>
      <c r="M35" s="89">
        <f ca="1" t="shared" si="8"/>
      </c>
      <c r="N35" s="89">
        <f ca="1" t="shared" si="8"/>
      </c>
      <c r="O35" s="89">
        <f ca="1" t="shared" si="8"/>
      </c>
      <c r="P35" s="89">
        <f ca="1" t="shared" si="9"/>
      </c>
      <c r="Q35" s="89">
        <f ca="1" t="shared" si="9"/>
      </c>
      <c r="R35" s="89">
        <f ca="1" t="shared" si="9"/>
      </c>
      <c r="S35" s="89">
        <f ca="1" t="shared" si="9"/>
      </c>
      <c r="T35" s="89">
        <f ca="1" t="shared" si="9"/>
      </c>
      <c r="U35" s="89">
        <f ca="1" t="shared" si="9"/>
      </c>
      <c r="V35" s="89">
        <f ca="1" t="shared" si="9"/>
      </c>
      <c r="W35" s="89">
        <f ca="1" t="shared" si="9"/>
      </c>
      <c r="X35" s="89">
        <f ca="1" t="shared" si="9"/>
      </c>
      <c r="Y35" s="89">
        <f ca="1" t="shared" si="9"/>
      </c>
      <c r="Z35" s="89">
        <f ca="1" t="shared" si="10"/>
      </c>
      <c r="AA35" s="89">
        <f ca="1" t="shared" si="10"/>
      </c>
      <c r="AB35" s="89">
        <f ca="1" t="shared" si="10"/>
      </c>
      <c r="AC35" s="89">
        <f ca="1" t="shared" si="10"/>
      </c>
      <c r="AD35" s="89">
        <f ca="1" t="shared" si="10"/>
      </c>
      <c r="AE35" s="89">
        <f ca="1" t="shared" si="10"/>
      </c>
      <c r="AF35" s="89">
        <f ca="1" t="shared" si="10"/>
      </c>
      <c r="AG35" s="89">
        <f ca="1" t="shared" si="10"/>
      </c>
      <c r="AH35" s="89">
        <f ca="1" t="shared" si="10"/>
      </c>
      <c r="AI35" s="89">
        <f ca="1" t="shared" si="10"/>
      </c>
      <c r="AJ35" s="89">
        <f ca="1" t="shared" si="11"/>
      </c>
      <c r="AK35" s="89">
        <f ca="1" t="shared" si="11"/>
      </c>
      <c r="AL35" s="89">
        <f ca="1" t="shared" si="11"/>
      </c>
      <c r="AM35" s="89">
        <f ca="1" t="shared" si="11"/>
      </c>
      <c r="AN35" s="89">
        <f ca="1" t="shared" si="11"/>
      </c>
      <c r="AO35" s="89">
        <f ca="1" t="shared" si="11"/>
      </c>
      <c r="AP35" s="89">
        <f ca="1" t="shared" si="11"/>
      </c>
      <c r="AQ35" s="89">
        <f ca="1" t="shared" si="11"/>
      </c>
      <c r="AR35" s="89">
        <f ca="1" t="shared" si="11"/>
      </c>
      <c r="AS35" s="89">
        <f ca="1" t="shared" si="11"/>
      </c>
      <c r="AT35" s="89">
        <f ca="1" t="shared" si="12"/>
      </c>
      <c r="AU35" s="89">
        <f ca="1" t="shared" si="12"/>
      </c>
      <c r="AV35" s="89">
        <f ca="1" t="shared" si="12"/>
      </c>
      <c r="AW35" s="89">
        <f ca="1" t="shared" si="12"/>
      </c>
      <c r="AX35" s="89">
        <f ca="1" t="shared" si="12"/>
      </c>
      <c r="AY35" s="89">
        <f ca="1" t="shared" si="12"/>
      </c>
      <c r="AZ35" s="89">
        <f ca="1" t="shared" si="12"/>
      </c>
      <c r="BA35" s="89">
        <f ca="1" t="shared" si="12"/>
      </c>
      <c r="BB35" s="89">
        <f ca="1" t="shared" si="12"/>
      </c>
      <c r="BC35" s="89">
        <f ca="1" t="shared" si="12"/>
      </c>
      <c r="BD35" s="89">
        <f ca="1" t="shared" si="12"/>
      </c>
      <c r="BE35" s="89">
        <f ca="1" t="shared" si="12"/>
      </c>
    </row>
    <row r="36" spans="1:57" ht="12.75">
      <c r="A36" s="84" t="str">
        <f>Risks!B22</f>
        <v>20</v>
      </c>
      <c r="B36" s="85" t="str">
        <f>Risks!C22</f>
        <v>Landfill tax</v>
      </c>
      <c r="C36" s="86">
        <f>Risks!M22</f>
        <v>0</v>
      </c>
      <c r="E36" s="89">
        <f>IF(C36=0,"",Risks!H22*Risks!L22)</f>
      </c>
      <c r="F36" s="89">
        <f ca="1" t="shared" si="8"/>
      </c>
      <c r="G36" s="89">
        <f ca="1" t="shared" si="8"/>
      </c>
      <c r="H36" s="89">
        <f ca="1" t="shared" si="8"/>
      </c>
      <c r="I36" s="89">
        <f ca="1" t="shared" si="8"/>
      </c>
      <c r="J36" s="89">
        <f ca="1" t="shared" si="8"/>
      </c>
      <c r="K36" s="89">
        <f ca="1" t="shared" si="8"/>
      </c>
      <c r="L36" s="89">
        <f ca="1" t="shared" si="8"/>
      </c>
      <c r="M36" s="89">
        <f ca="1" t="shared" si="8"/>
      </c>
      <c r="N36" s="89">
        <f ca="1" t="shared" si="8"/>
      </c>
      <c r="O36" s="89">
        <f ca="1" t="shared" si="8"/>
      </c>
      <c r="P36" s="89">
        <f ca="1" t="shared" si="9"/>
      </c>
      <c r="Q36" s="89">
        <f ca="1" t="shared" si="9"/>
      </c>
      <c r="R36" s="89">
        <f ca="1" t="shared" si="9"/>
      </c>
      <c r="S36" s="89">
        <f ca="1" t="shared" si="9"/>
      </c>
      <c r="T36" s="89">
        <f ca="1" t="shared" si="9"/>
      </c>
      <c r="U36" s="89">
        <f ca="1" t="shared" si="9"/>
      </c>
      <c r="V36" s="89">
        <f ca="1" t="shared" si="9"/>
      </c>
      <c r="W36" s="89">
        <f ca="1" t="shared" si="9"/>
      </c>
      <c r="X36" s="89">
        <f ca="1" t="shared" si="9"/>
      </c>
      <c r="Y36" s="89">
        <f ca="1" t="shared" si="9"/>
      </c>
      <c r="Z36" s="89">
        <f ca="1" t="shared" si="10"/>
      </c>
      <c r="AA36" s="89">
        <f ca="1" t="shared" si="10"/>
      </c>
      <c r="AB36" s="89">
        <f ca="1" t="shared" si="10"/>
      </c>
      <c r="AC36" s="89">
        <f ca="1" t="shared" si="10"/>
      </c>
      <c r="AD36" s="89">
        <f ca="1" t="shared" si="10"/>
      </c>
      <c r="AE36" s="89">
        <f ca="1" t="shared" si="10"/>
      </c>
      <c r="AF36" s="89">
        <f ca="1" t="shared" si="10"/>
      </c>
      <c r="AG36" s="89">
        <f ca="1" t="shared" si="10"/>
      </c>
      <c r="AH36" s="89">
        <f ca="1" t="shared" si="10"/>
      </c>
      <c r="AI36" s="89">
        <f ca="1" t="shared" si="10"/>
      </c>
      <c r="AJ36" s="89">
        <f ca="1" t="shared" si="11"/>
      </c>
      <c r="AK36" s="89">
        <f ca="1" t="shared" si="11"/>
      </c>
      <c r="AL36" s="89">
        <f ca="1" t="shared" si="11"/>
      </c>
      <c r="AM36" s="89">
        <f ca="1" t="shared" si="11"/>
      </c>
      <c r="AN36" s="89">
        <f ca="1" t="shared" si="11"/>
      </c>
      <c r="AO36" s="89">
        <f ca="1" t="shared" si="11"/>
      </c>
      <c r="AP36" s="89">
        <f ca="1" t="shared" si="11"/>
      </c>
      <c r="AQ36" s="89">
        <f ca="1" t="shared" si="11"/>
      </c>
      <c r="AR36" s="89">
        <f ca="1" t="shared" si="11"/>
      </c>
      <c r="AS36" s="89">
        <f ca="1" t="shared" si="11"/>
      </c>
      <c r="AT36" s="89">
        <f ca="1" t="shared" si="12"/>
      </c>
      <c r="AU36" s="89">
        <f ca="1" t="shared" si="12"/>
      </c>
      <c r="AV36" s="89">
        <f ca="1" t="shared" si="12"/>
      </c>
      <c r="AW36" s="89">
        <f ca="1" t="shared" si="12"/>
      </c>
      <c r="AX36" s="89">
        <f ca="1" t="shared" si="12"/>
      </c>
      <c r="AY36" s="89">
        <f ca="1" t="shared" si="12"/>
      </c>
      <c r="AZ36" s="89">
        <f ca="1" t="shared" si="12"/>
      </c>
      <c r="BA36" s="89">
        <f ca="1" t="shared" si="12"/>
      </c>
      <c r="BB36" s="89">
        <f ca="1" t="shared" si="12"/>
      </c>
      <c r="BC36" s="89">
        <f ca="1" t="shared" si="12"/>
      </c>
      <c r="BD36" s="89">
        <f ca="1" t="shared" si="12"/>
      </c>
      <c r="BE36" s="89">
        <f ca="1" t="shared" si="12"/>
      </c>
    </row>
    <row r="37" spans="1:57" ht="12.75">
      <c r="A37" s="84" t="str">
        <f>Risks!B23</f>
        <v>21</v>
      </c>
      <c r="B37" s="85" t="str">
        <f>Risks!C23</f>
        <v>Transition</v>
      </c>
      <c r="C37" s="86">
        <f>Risks!M23</f>
        <v>0</v>
      </c>
      <c r="E37" s="89">
        <f>IF(C37=0,"",Risks!H23*Risks!L23)</f>
      </c>
      <c r="F37" s="89">
        <f aca="true" ca="1" t="shared" si="13" ref="F37:O46">IF($C37=0,"",$E37*OFFSET($E$3,$C37,F$15))</f>
      </c>
      <c r="G37" s="89">
        <f ca="1" t="shared" si="13"/>
      </c>
      <c r="H37" s="89">
        <f ca="1" t="shared" si="13"/>
      </c>
      <c r="I37" s="89">
        <f ca="1" t="shared" si="13"/>
      </c>
      <c r="J37" s="89">
        <f ca="1" t="shared" si="13"/>
      </c>
      <c r="K37" s="89">
        <f ca="1" t="shared" si="13"/>
      </c>
      <c r="L37" s="89">
        <f ca="1" t="shared" si="13"/>
      </c>
      <c r="M37" s="89">
        <f ca="1" t="shared" si="13"/>
      </c>
      <c r="N37" s="89">
        <f ca="1" t="shared" si="13"/>
      </c>
      <c r="O37" s="89">
        <f ca="1" t="shared" si="13"/>
      </c>
      <c r="P37" s="89">
        <f aca="true" ca="1" t="shared" si="14" ref="P37:Y46">IF($C37=0,"",$E37*OFFSET($E$3,$C37,P$15))</f>
      </c>
      <c r="Q37" s="89">
        <f ca="1" t="shared" si="14"/>
      </c>
      <c r="R37" s="89">
        <f ca="1" t="shared" si="14"/>
      </c>
      <c r="S37" s="89">
        <f ca="1" t="shared" si="14"/>
      </c>
      <c r="T37" s="89">
        <f ca="1" t="shared" si="14"/>
      </c>
      <c r="U37" s="89">
        <f ca="1" t="shared" si="14"/>
      </c>
      <c r="V37" s="89">
        <f ca="1" t="shared" si="14"/>
      </c>
      <c r="W37" s="89">
        <f ca="1" t="shared" si="14"/>
      </c>
      <c r="X37" s="89">
        <f ca="1" t="shared" si="14"/>
      </c>
      <c r="Y37" s="89">
        <f ca="1" t="shared" si="14"/>
      </c>
      <c r="Z37" s="89">
        <f aca="true" ca="1" t="shared" si="15" ref="Z37:AI46">IF($C37=0,"",$E37*OFFSET($E$3,$C37,Z$15))</f>
      </c>
      <c r="AA37" s="89">
        <f ca="1" t="shared" si="15"/>
      </c>
      <c r="AB37" s="89">
        <f ca="1" t="shared" si="15"/>
      </c>
      <c r="AC37" s="89">
        <f ca="1" t="shared" si="15"/>
      </c>
      <c r="AD37" s="89">
        <f ca="1" t="shared" si="15"/>
      </c>
      <c r="AE37" s="89">
        <f ca="1" t="shared" si="15"/>
      </c>
      <c r="AF37" s="89">
        <f ca="1" t="shared" si="15"/>
      </c>
      <c r="AG37" s="89">
        <f ca="1" t="shared" si="15"/>
      </c>
      <c r="AH37" s="89">
        <f ca="1" t="shared" si="15"/>
      </c>
      <c r="AI37" s="89">
        <f ca="1" t="shared" si="15"/>
      </c>
      <c r="AJ37" s="89">
        <f aca="true" ca="1" t="shared" si="16" ref="AJ37:AS46">IF($C37=0,"",$E37*OFFSET($E$3,$C37,AJ$15))</f>
      </c>
      <c r="AK37" s="89">
        <f ca="1" t="shared" si="16"/>
      </c>
      <c r="AL37" s="89">
        <f ca="1" t="shared" si="16"/>
      </c>
      <c r="AM37" s="89">
        <f ca="1" t="shared" si="16"/>
      </c>
      <c r="AN37" s="89">
        <f ca="1" t="shared" si="16"/>
      </c>
      <c r="AO37" s="89">
        <f ca="1" t="shared" si="16"/>
      </c>
      <c r="AP37" s="89">
        <f ca="1" t="shared" si="16"/>
      </c>
      <c r="AQ37" s="89">
        <f ca="1" t="shared" si="16"/>
      </c>
      <c r="AR37" s="89">
        <f ca="1" t="shared" si="16"/>
      </c>
      <c r="AS37" s="89">
        <f ca="1" t="shared" si="16"/>
      </c>
      <c r="AT37" s="89">
        <f aca="true" ca="1" t="shared" si="17" ref="AT37:BE46">IF($C37=0,"",$E37*OFFSET($E$3,$C37,AT$15))</f>
      </c>
      <c r="AU37" s="89">
        <f ca="1" t="shared" si="17"/>
      </c>
      <c r="AV37" s="89">
        <f ca="1" t="shared" si="17"/>
      </c>
      <c r="AW37" s="89">
        <f ca="1" t="shared" si="17"/>
      </c>
      <c r="AX37" s="89">
        <f ca="1" t="shared" si="17"/>
      </c>
      <c r="AY37" s="89">
        <f ca="1" t="shared" si="17"/>
      </c>
      <c r="AZ37" s="89">
        <f ca="1" t="shared" si="17"/>
      </c>
      <c r="BA37" s="89">
        <f ca="1" t="shared" si="17"/>
      </c>
      <c r="BB37" s="89">
        <f ca="1" t="shared" si="17"/>
      </c>
      <c r="BC37" s="89">
        <f ca="1" t="shared" si="17"/>
      </c>
      <c r="BD37" s="89">
        <f ca="1" t="shared" si="17"/>
      </c>
      <c r="BE37" s="89">
        <f ca="1" t="shared" si="17"/>
      </c>
    </row>
    <row r="38" spans="1:57" ht="12.75">
      <c r="A38" s="84" t="str">
        <f>Risks!B24</f>
        <v>22</v>
      </c>
      <c r="B38" s="85" t="str">
        <f>Risks!C24</f>
        <v>Plant defects</v>
      </c>
      <c r="C38" s="86">
        <f>Risks!M24</f>
        <v>0</v>
      </c>
      <c r="E38" s="89">
        <f>IF(C38=0,"",Risks!H24*Risks!L24)</f>
      </c>
      <c r="F38" s="89">
        <f ca="1" t="shared" si="13"/>
      </c>
      <c r="G38" s="89">
        <f ca="1" t="shared" si="13"/>
      </c>
      <c r="H38" s="89">
        <f ca="1" t="shared" si="13"/>
      </c>
      <c r="I38" s="89">
        <f ca="1" t="shared" si="13"/>
      </c>
      <c r="J38" s="89">
        <f ca="1" t="shared" si="13"/>
      </c>
      <c r="K38" s="89">
        <f ca="1" t="shared" si="13"/>
      </c>
      <c r="L38" s="89">
        <f ca="1" t="shared" si="13"/>
      </c>
      <c r="M38" s="89">
        <f ca="1" t="shared" si="13"/>
      </c>
      <c r="N38" s="89">
        <f ca="1" t="shared" si="13"/>
      </c>
      <c r="O38" s="89">
        <f ca="1" t="shared" si="13"/>
      </c>
      <c r="P38" s="89">
        <f ca="1" t="shared" si="14"/>
      </c>
      <c r="Q38" s="89">
        <f ca="1" t="shared" si="14"/>
      </c>
      <c r="R38" s="89">
        <f ca="1" t="shared" si="14"/>
      </c>
      <c r="S38" s="89">
        <f ca="1" t="shared" si="14"/>
      </c>
      <c r="T38" s="89">
        <f ca="1" t="shared" si="14"/>
      </c>
      <c r="U38" s="89">
        <f ca="1" t="shared" si="14"/>
      </c>
      <c r="V38" s="89">
        <f ca="1" t="shared" si="14"/>
      </c>
      <c r="W38" s="89">
        <f ca="1" t="shared" si="14"/>
      </c>
      <c r="X38" s="89">
        <f ca="1" t="shared" si="14"/>
      </c>
      <c r="Y38" s="89">
        <f ca="1" t="shared" si="14"/>
      </c>
      <c r="Z38" s="89">
        <f ca="1" t="shared" si="15"/>
      </c>
      <c r="AA38" s="89">
        <f ca="1" t="shared" si="15"/>
      </c>
      <c r="AB38" s="89">
        <f ca="1" t="shared" si="15"/>
      </c>
      <c r="AC38" s="89">
        <f ca="1" t="shared" si="15"/>
      </c>
      <c r="AD38" s="89">
        <f ca="1" t="shared" si="15"/>
      </c>
      <c r="AE38" s="89">
        <f ca="1" t="shared" si="15"/>
      </c>
      <c r="AF38" s="89">
        <f ca="1" t="shared" si="15"/>
      </c>
      <c r="AG38" s="89">
        <f ca="1" t="shared" si="15"/>
      </c>
      <c r="AH38" s="89">
        <f ca="1" t="shared" si="15"/>
      </c>
      <c r="AI38" s="89">
        <f ca="1" t="shared" si="15"/>
      </c>
      <c r="AJ38" s="89">
        <f ca="1" t="shared" si="16"/>
      </c>
      <c r="AK38" s="89">
        <f ca="1" t="shared" si="16"/>
      </c>
      <c r="AL38" s="89">
        <f ca="1" t="shared" si="16"/>
      </c>
      <c r="AM38" s="89">
        <f ca="1" t="shared" si="16"/>
      </c>
      <c r="AN38" s="89">
        <f ca="1" t="shared" si="16"/>
      </c>
      <c r="AO38" s="89">
        <f ca="1" t="shared" si="16"/>
      </c>
      <c r="AP38" s="89">
        <f ca="1" t="shared" si="16"/>
      </c>
      <c r="AQ38" s="89">
        <f ca="1" t="shared" si="16"/>
      </c>
      <c r="AR38" s="89">
        <f ca="1" t="shared" si="16"/>
      </c>
      <c r="AS38" s="89">
        <f ca="1" t="shared" si="16"/>
      </c>
      <c r="AT38" s="89">
        <f ca="1" t="shared" si="17"/>
      </c>
      <c r="AU38" s="89">
        <f ca="1" t="shared" si="17"/>
      </c>
      <c r="AV38" s="89">
        <f ca="1" t="shared" si="17"/>
      </c>
      <c r="AW38" s="89">
        <f ca="1" t="shared" si="17"/>
      </c>
      <c r="AX38" s="89">
        <f ca="1" t="shared" si="17"/>
      </c>
      <c r="AY38" s="89">
        <f ca="1" t="shared" si="17"/>
      </c>
      <c r="AZ38" s="89">
        <f ca="1" t="shared" si="17"/>
      </c>
      <c r="BA38" s="89">
        <f ca="1" t="shared" si="17"/>
      </c>
      <c r="BB38" s="89">
        <f ca="1" t="shared" si="17"/>
      </c>
      <c r="BC38" s="89">
        <f ca="1" t="shared" si="17"/>
      </c>
      <c r="BD38" s="89">
        <f ca="1" t="shared" si="17"/>
      </c>
      <c r="BE38" s="89">
        <f ca="1" t="shared" si="17"/>
      </c>
    </row>
    <row r="39" spans="1:57" ht="12.75">
      <c r="A39" s="84" t="str">
        <f>Risks!B25</f>
        <v>23</v>
      </c>
      <c r="B39" s="85" t="str">
        <f>Risks!C25</f>
        <v>Workforce performance</v>
      </c>
      <c r="C39" s="86">
        <f>Risks!M25</f>
        <v>0</v>
      </c>
      <c r="E39" s="89">
        <f>IF(C39=0,"",Risks!H25*Risks!L25)</f>
      </c>
      <c r="F39" s="89">
        <f ca="1" t="shared" si="13"/>
      </c>
      <c r="G39" s="89">
        <f ca="1" t="shared" si="13"/>
      </c>
      <c r="H39" s="89">
        <f ca="1" t="shared" si="13"/>
      </c>
      <c r="I39" s="89">
        <f ca="1" t="shared" si="13"/>
      </c>
      <c r="J39" s="89">
        <f ca="1" t="shared" si="13"/>
      </c>
      <c r="K39" s="89">
        <f ca="1" t="shared" si="13"/>
      </c>
      <c r="L39" s="89">
        <f ca="1" t="shared" si="13"/>
      </c>
      <c r="M39" s="89">
        <f ca="1" t="shared" si="13"/>
      </c>
      <c r="N39" s="89">
        <f ca="1" t="shared" si="13"/>
      </c>
      <c r="O39" s="89">
        <f ca="1" t="shared" si="13"/>
      </c>
      <c r="P39" s="89">
        <f ca="1" t="shared" si="14"/>
      </c>
      <c r="Q39" s="89">
        <f ca="1" t="shared" si="14"/>
      </c>
      <c r="R39" s="89">
        <f ca="1" t="shared" si="14"/>
      </c>
      <c r="S39" s="89">
        <f ca="1" t="shared" si="14"/>
      </c>
      <c r="T39" s="89">
        <f ca="1" t="shared" si="14"/>
      </c>
      <c r="U39" s="89">
        <f ca="1" t="shared" si="14"/>
      </c>
      <c r="V39" s="89">
        <f ca="1" t="shared" si="14"/>
      </c>
      <c r="W39" s="89">
        <f ca="1" t="shared" si="14"/>
      </c>
      <c r="X39" s="89">
        <f ca="1" t="shared" si="14"/>
      </c>
      <c r="Y39" s="89">
        <f ca="1" t="shared" si="14"/>
      </c>
      <c r="Z39" s="89">
        <f ca="1" t="shared" si="15"/>
      </c>
      <c r="AA39" s="89">
        <f ca="1" t="shared" si="15"/>
      </c>
      <c r="AB39" s="89">
        <f ca="1" t="shared" si="15"/>
      </c>
      <c r="AC39" s="89">
        <f ca="1" t="shared" si="15"/>
      </c>
      <c r="AD39" s="89">
        <f ca="1" t="shared" si="15"/>
      </c>
      <c r="AE39" s="89">
        <f ca="1" t="shared" si="15"/>
      </c>
      <c r="AF39" s="89">
        <f ca="1" t="shared" si="15"/>
      </c>
      <c r="AG39" s="89">
        <f ca="1" t="shared" si="15"/>
      </c>
      <c r="AH39" s="89">
        <f ca="1" t="shared" si="15"/>
      </c>
      <c r="AI39" s="89">
        <f ca="1" t="shared" si="15"/>
      </c>
      <c r="AJ39" s="89">
        <f ca="1" t="shared" si="16"/>
      </c>
      <c r="AK39" s="89">
        <f ca="1" t="shared" si="16"/>
      </c>
      <c r="AL39" s="89">
        <f ca="1" t="shared" si="16"/>
      </c>
      <c r="AM39" s="89">
        <f ca="1" t="shared" si="16"/>
      </c>
      <c r="AN39" s="89">
        <f ca="1" t="shared" si="16"/>
      </c>
      <c r="AO39" s="89">
        <f ca="1" t="shared" si="16"/>
      </c>
      <c r="AP39" s="89">
        <f ca="1" t="shared" si="16"/>
      </c>
      <c r="AQ39" s="89">
        <f ca="1" t="shared" si="16"/>
      </c>
      <c r="AR39" s="89">
        <f ca="1" t="shared" si="16"/>
      </c>
      <c r="AS39" s="89">
        <f ca="1" t="shared" si="16"/>
      </c>
      <c r="AT39" s="89">
        <f ca="1" t="shared" si="17"/>
      </c>
      <c r="AU39" s="89">
        <f ca="1" t="shared" si="17"/>
      </c>
      <c r="AV39" s="89">
        <f ca="1" t="shared" si="17"/>
      </c>
      <c r="AW39" s="89">
        <f ca="1" t="shared" si="17"/>
      </c>
      <c r="AX39" s="89">
        <f ca="1" t="shared" si="17"/>
      </c>
      <c r="AY39" s="89">
        <f ca="1" t="shared" si="17"/>
      </c>
      <c r="AZ39" s="89">
        <f ca="1" t="shared" si="17"/>
      </c>
      <c r="BA39" s="89">
        <f ca="1" t="shared" si="17"/>
      </c>
      <c r="BB39" s="89">
        <f ca="1" t="shared" si="17"/>
      </c>
      <c r="BC39" s="89">
        <f ca="1" t="shared" si="17"/>
      </c>
      <c r="BD39" s="89">
        <f ca="1" t="shared" si="17"/>
      </c>
      <c r="BE39" s="89">
        <f ca="1" t="shared" si="17"/>
      </c>
    </row>
    <row r="40" spans="1:57" ht="12.75">
      <c r="A40" s="84" t="str">
        <f>Risks!B26</f>
        <v>24</v>
      </c>
      <c r="B40" s="85" t="str">
        <f>Risks!C26</f>
        <v>Corporate</v>
      </c>
      <c r="C40" s="86">
        <f>Risks!M26</f>
        <v>0</v>
      </c>
      <c r="E40" s="89">
        <f>IF(C40=0,"",Risks!H26*Risks!L26)</f>
      </c>
      <c r="F40" s="89">
        <f ca="1" t="shared" si="13"/>
      </c>
      <c r="G40" s="89">
        <f ca="1" t="shared" si="13"/>
      </c>
      <c r="H40" s="89">
        <f ca="1" t="shared" si="13"/>
      </c>
      <c r="I40" s="89">
        <f ca="1" t="shared" si="13"/>
      </c>
      <c r="J40" s="89">
        <f ca="1" t="shared" si="13"/>
      </c>
      <c r="K40" s="89">
        <f ca="1" t="shared" si="13"/>
      </c>
      <c r="L40" s="89">
        <f ca="1" t="shared" si="13"/>
      </c>
      <c r="M40" s="89">
        <f ca="1" t="shared" si="13"/>
      </c>
      <c r="N40" s="89">
        <f ca="1" t="shared" si="13"/>
      </c>
      <c r="O40" s="89">
        <f ca="1" t="shared" si="13"/>
      </c>
      <c r="P40" s="89">
        <f ca="1" t="shared" si="14"/>
      </c>
      <c r="Q40" s="89">
        <f ca="1" t="shared" si="14"/>
      </c>
      <c r="R40" s="89">
        <f ca="1" t="shared" si="14"/>
      </c>
      <c r="S40" s="89">
        <f ca="1" t="shared" si="14"/>
      </c>
      <c r="T40" s="89">
        <f ca="1" t="shared" si="14"/>
      </c>
      <c r="U40" s="89">
        <f ca="1" t="shared" si="14"/>
      </c>
      <c r="V40" s="89">
        <f ca="1" t="shared" si="14"/>
      </c>
      <c r="W40" s="89">
        <f ca="1" t="shared" si="14"/>
      </c>
      <c r="X40" s="89">
        <f ca="1" t="shared" si="14"/>
      </c>
      <c r="Y40" s="89">
        <f ca="1" t="shared" si="14"/>
      </c>
      <c r="Z40" s="89">
        <f ca="1" t="shared" si="15"/>
      </c>
      <c r="AA40" s="89">
        <f ca="1" t="shared" si="15"/>
      </c>
      <c r="AB40" s="89">
        <f ca="1" t="shared" si="15"/>
      </c>
      <c r="AC40" s="89">
        <f ca="1" t="shared" si="15"/>
      </c>
      <c r="AD40" s="89">
        <f ca="1" t="shared" si="15"/>
      </c>
      <c r="AE40" s="89">
        <f ca="1" t="shared" si="15"/>
      </c>
      <c r="AF40" s="89">
        <f ca="1" t="shared" si="15"/>
      </c>
      <c r="AG40" s="89">
        <f ca="1" t="shared" si="15"/>
      </c>
      <c r="AH40" s="89">
        <f ca="1" t="shared" si="15"/>
      </c>
      <c r="AI40" s="89">
        <f ca="1" t="shared" si="15"/>
      </c>
      <c r="AJ40" s="89">
        <f ca="1" t="shared" si="16"/>
      </c>
      <c r="AK40" s="89">
        <f ca="1" t="shared" si="16"/>
      </c>
      <c r="AL40" s="89">
        <f ca="1" t="shared" si="16"/>
      </c>
      <c r="AM40" s="89">
        <f ca="1" t="shared" si="16"/>
      </c>
      <c r="AN40" s="89">
        <f ca="1" t="shared" si="16"/>
      </c>
      <c r="AO40" s="89">
        <f ca="1" t="shared" si="16"/>
      </c>
      <c r="AP40" s="89">
        <f ca="1" t="shared" si="16"/>
      </c>
      <c r="AQ40" s="89">
        <f ca="1" t="shared" si="16"/>
      </c>
      <c r="AR40" s="89">
        <f ca="1" t="shared" si="16"/>
      </c>
      <c r="AS40" s="89">
        <f ca="1" t="shared" si="16"/>
      </c>
      <c r="AT40" s="89">
        <f ca="1" t="shared" si="17"/>
      </c>
      <c r="AU40" s="89">
        <f ca="1" t="shared" si="17"/>
      </c>
      <c r="AV40" s="89">
        <f ca="1" t="shared" si="17"/>
      </c>
      <c r="AW40" s="89">
        <f ca="1" t="shared" si="17"/>
      </c>
      <c r="AX40" s="89">
        <f ca="1" t="shared" si="17"/>
      </c>
      <c r="AY40" s="89">
        <f ca="1" t="shared" si="17"/>
      </c>
      <c r="AZ40" s="89">
        <f ca="1" t="shared" si="17"/>
      </c>
      <c r="BA40" s="89">
        <f ca="1" t="shared" si="17"/>
      </c>
      <c r="BB40" s="89">
        <f ca="1" t="shared" si="17"/>
      </c>
      <c r="BC40" s="89">
        <f ca="1" t="shared" si="17"/>
      </c>
      <c r="BD40" s="89">
        <f ca="1" t="shared" si="17"/>
      </c>
      <c r="BE40" s="89">
        <f ca="1" t="shared" si="17"/>
      </c>
    </row>
    <row r="41" spans="1:57" ht="12.75">
      <c r="A41" s="84" t="str">
        <f>Risks!B27</f>
        <v>25</v>
      </c>
      <c r="B41" s="85" t="str">
        <f>Risks!C27</f>
        <v>Inflation</v>
      </c>
      <c r="C41" s="86">
        <f>Risks!M27</f>
        <v>3</v>
      </c>
      <c r="E41" s="89">
        <f>IF(C41=0,"",Risks!H27*Risks!L27)</f>
        <v>3.800440135968716</v>
      </c>
      <c r="F41" s="89">
        <f ca="1" t="shared" si="13"/>
        <v>0</v>
      </c>
      <c r="G41" s="89">
        <f ca="1" t="shared" si="13"/>
        <v>0.08333333333333157</v>
      </c>
      <c r="H41" s="89">
        <f ca="1" t="shared" si="13"/>
        <v>0.1670833333333288</v>
      </c>
      <c r="I41" s="89">
        <f ca="1" t="shared" si="13"/>
        <v>0.25125208333332727</v>
      </c>
      <c r="J41" s="89">
        <f ca="1" t="shared" si="13"/>
        <v>0.3358416770833262</v>
      </c>
      <c r="K41" s="89">
        <f ca="1" t="shared" si="13"/>
        <v>0.42085421880207297</v>
      </c>
      <c r="L41" s="89">
        <f ca="1" t="shared" si="13"/>
        <v>0.5062918232294138</v>
      </c>
      <c r="M41" s="89">
        <f ca="1" t="shared" si="13"/>
        <v>0.5921566156788923</v>
      </c>
      <c r="N41" s="89">
        <f ca="1" t="shared" si="13"/>
        <v>0.6784507320906187</v>
      </c>
      <c r="O41" s="89">
        <f ca="1" t="shared" si="13"/>
        <v>0.7651763190844042</v>
      </c>
      <c r="P41" s="89">
        <f ca="1" t="shared" si="14"/>
        <v>0</v>
      </c>
      <c r="Q41" s="89">
        <f ca="1" t="shared" si="14"/>
        <v>0</v>
      </c>
      <c r="R41" s="89">
        <f ca="1" t="shared" si="14"/>
        <v>0</v>
      </c>
      <c r="S41" s="89">
        <f ca="1" t="shared" si="14"/>
        <v>0</v>
      </c>
      <c r="T41" s="89">
        <f ca="1" t="shared" si="14"/>
        <v>0</v>
      </c>
      <c r="U41" s="89">
        <f ca="1" t="shared" si="14"/>
        <v>0</v>
      </c>
      <c r="V41" s="89">
        <f ca="1" t="shared" si="14"/>
        <v>0</v>
      </c>
      <c r="W41" s="89">
        <f ca="1" t="shared" si="14"/>
        <v>0</v>
      </c>
      <c r="X41" s="89">
        <f ca="1" t="shared" si="14"/>
        <v>0</v>
      </c>
      <c r="Y41" s="89">
        <f ca="1" t="shared" si="14"/>
        <v>0</v>
      </c>
      <c r="Z41" s="89">
        <f ca="1" t="shared" si="15"/>
        <v>0</v>
      </c>
      <c r="AA41" s="89">
        <f ca="1" t="shared" si="15"/>
        <v>0</v>
      </c>
      <c r="AB41" s="89">
        <f ca="1" t="shared" si="15"/>
        <v>0</v>
      </c>
      <c r="AC41" s="89">
        <f ca="1" t="shared" si="15"/>
        <v>0</v>
      </c>
      <c r="AD41" s="89">
        <f ca="1" t="shared" si="15"/>
        <v>0</v>
      </c>
      <c r="AE41" s="89">
        <f ca="1" t="shared" si="15"/>
        <v>0</v>
      </c>
      <c r="AF41" s="89">
        <f ca="1" t="shared" si="15"/>
        <v>0</v>
      </c>
      <c r="AG41" s="89">
        <f ca="1" t="shared" si="15"/>
        <v>0</v>
      </c>
      <c r="AH41" s="89">
        <f ca="1" t="shared" si="15"/>
        <v>0</v>
      </c>
      <c r="AI41" s="89">
        <f ca="1" t="shared" si="15"/>
        <v>0</v>
      </c>
      <c r="AJ41" s="89">
        <f ca="1" t="shared" si="16"/>
        <v>0</v>
      </c>
      <c r="AK41" s="89">
        <f ca="1" t="shared" si="16"/>
        <v>0</v>
      </c>
      <c r="AL41" s="89">
        <f ca="1" t="shared" si="16"/>
        <v>0</v>
      </c>
      <c r="AM41" s="89">
        <f ca="1" t="shared" si="16"/>
        <v>0</v>
      </c>
      <c r="AN41" s="89">
        <f ca="1" t="shared" si="16"/>
        <v>0</v>
      </c>
      <c r="AO41" s="89">
        <f ca="1" t="shared" si="16"/>
        <v>0</v>
      </c>
      <c r="AP41" s="89">
        <f ca="1" t="shared" si="16"/>
        <v>0</v>
      </c>
      <c r="AQ41" s="89">
        <f ca="1" t="shared" si="16"/>
        <v>0</v>
      </c>
      <c r="AR41" s="89">
        <f ca="1" t="shared" si="16"/>
        <v>0</v>
      </c>
      <c r="AS41" s="89">
        <f ca="1" t="shared" si="16"/>
        <v>0</v>
      </c>
      <c r="AT41" s="89">
        <f ca="1" t="shared" si="17"/>
        <v>0</v>
      </c>
      <c r="AU41" s="89">
        <f ca="1" t="shared" si="17"/>
        <v>0</v>
      </c>
      <c r="AV41" s="89">
        <f ca="1" t="shared" si="17"/>
        <v>0</v>
      </c>
      <c r="AW41" s="89">
        <f ca="1" t="shared" si="17"/>
        <v>0</v>
      </c>
      <c r="AX41" s="89">
        <f ca="1" t="shared" si="17"/>
        <v>0</v>
      </c>
      <c r="AY41" s="89">
        <f ca="1" t="shared" si="17"/>
        <v>0</v>
      </c>
      <c r="AZ41" s="89">
        <f ca="1" t="shared" si="17"/>
        <v>0</v>
      </c>
      <c r="BA41" s="89">
        <f ca="1" t="shared" si="17"/>
        <v>0</v>
      </c>
      <c r="BB41" s="89">
        <f ca="1" t="shared" si="17"/>
        <v>0</v>
      </c>
      <c r="BC41" s="89">
        <f ca="1" t="shared" si="17"/>
        <v>0</v>
      </c>
      <c r="BD41" s="89">
        <f ca="1" t="shared" si="17"/>
        <v>0</v>
      </c>
      <c r="BE41" s="89">
        <f ca="1" t="shared" si="17"/>
        <v>0</v>
      </c>
    </row>
    <row r="42" spans="1:57" ht="12.75">
      <c r="A42" s="84" t="str">
        <f>Risks!B28</f>
        <v>26</v>
      </c>
      <c r="B42" s="85" t="str">
        <f>Risks!C28</f>
        <v>Insurance premiums</v>
      </c>
      <c r="C42" s="86">
        <f>Risks!M28</f>
        <v>2</v>
      </c>
      <c r="E42" s="89">
        <f>IF(C42=0,"",Risks!H28*Risks!L28)</f>
        <v>1</v>
      </c>
      <c r="F42" s="89">
        <f ca="1" t="shared" si="13"/>
        <v>0.1</v>
      </c>
      <c r="G42" s="89">
        <f ca="1" t="shared" si="13"/>
        <v>0.1</v>
      </c>
      <c r="H42" s="89">
        <f ca="1" t="shared" si="13"/>
        <v>0.1</v>
      </c>
      <c r="I42" s="89">
        <f ca="1" t="shared" si="13"/>
        <v>0.1</v>
      </c>
      <c r="J42" s="89">
        <f ca="1" t="shared" si="13"/>
        <v>0.1</v>
      </c>
      <c r="K42" s="89">
        <f ca="1" t="shared" si="13"/>
        <v>0.1</v>
      </c>
      <c r="L42" s="89">
        <f ca="1" t="shared" si="13"/>
        <v>0.1</v>
      </c>
      <c r="M42" s="89">
        <f ca="1" t="shared" si="13"/>
        <v>0.1</v>
      </c>
      <c r="N42" s="89">
        <f ca="1" t="shared" si="13"/>
        <v>0.1</v>
      </c>
      <c r="O42" s="89">
        <f ca="1" t="shared" si="13"/>
        <v>0.1</v>
      </c>
      <c r="P42" s="89">
        <f ca="1" t="shared" si="14"/>
        <v>0</v>
      </c>
      <c r="Q42" s="89">
        <f ca="1" t="shared" si="14"/>
        <v>0</v>
      </c>
      <c r="R42" s="89">
        <f ca="1" t="shared" si="14"/>
        <v>0</v>
      </c>
      <c r="S42" s="89">
        <f ca="1" t="shared" si="14"/>
        <v>0</v>
      </c>
      <c r="T42" s="89">
        <f ca="1" t="shared" si="14"/>
        <v>0</v>
      </c>
      <c r="U42" s="89">
        <f ca="1" t="shared" si="14"/>
        <v>0</v>
      </c>
      <c r="V42" s="89">
        <f ca="1" t="shared" si="14"/>
        <v>0</v>
      </c>
      <c r="W42" s="89">
        <f ca="1" t="shared" si="14"/>
        <v>0</v>
      </c>
      <c r="X42" s="89">
        <f ca="1" t="shared" si="14"/>
        <v>0</v>
      </c>
      <c r="Y42" s="89">
        <f ca="1" t="shared" si="14"/>
        <v>0</v>
      </c>
      <c r="Z42" s="89">
        <f ca="1" t="shared" si="15"/>
        <v>0</v>
      </c>
      <c r="AA42" s="89">
        <f ca="1" t="shared" si="15"/>
        <v>0</v>
      </c>
      <c r="AB42" s="89">
        <f ca="1" t="shared" si="15"/>
        <v>0</v>
      </c>
      <c r="AC42" s="89">
        <f ca="1" t="shared" si="15"/>
        <v>0</v>
      </c>
      <c r="AD42" s="89">
        <f ca="1" t="shared" si="15"/>
        <v>0</v>
      </c>
      <c r="AE42" s="89">
        <f ca="1" t="shared" si="15"/>
        <v>0</v>
      </c>
      <c r="AF42" s="89">
        <f ca="1" t="shared" si="15"/>
        <v>0</v>
      </c>
      <c r="AG42" s="89">
        <f ca="1" t="shared" si="15"/>
        <v>0</v>
      </c>
      <c r="AH42" s="89">
        <f ca="1" t="shared" si="15"/>
        <v>0</v>
      </c>
      <c r="AI42" s="89">
        <f ca="1" t="shared" si="15"/>
        <v>0</v>
      </c>
      <c r="AJ42" s="89">
        <f ca="1" t="shared" si="16"/>
        <v>0</v>
      </c>
      <c r="AK42" s="89">
        <f ca="1" t="shared" si="16"/>
        <v>0</v>
      </c>
      <c r="AL42" s="89">
        <f ca="1" t="shared" si="16"/>
        <v>0</v>
      </c>
      <c r="AM42" s="89">
        <f ca="1" t="shared" si="16"/>
        <v>0</v>
      </c>
      <c r="AN42" s="89">
        <f ca="1" t="shared" si="16"/>
        <v>0</v>
      </c>
      <c r="AO42" s="89">
        <f ca="1" t="shared" si="16"/>
        <v>0</v>
      </c>
      <c r="AP42" s="89">
        <f ca="1" t="shared" si="16"/>
        <v>0</v>
      </c>
      <c r="AQ42" s="89">
        <f ca="1" t="shared" si="16"/>
        <v>0</v>
      </c>
      <c r="AR42" s="89">
        <f ca="1" t="shared" si="16"/>
        <v>0</v>
      </c>
      <c r="AS42" s="89">
        <f ca="1" t="shared" si="16"/>
        <v>0</v>
      </c>
      <c r="AT42" s="89">
        <f ca="1" t="shared" si="17"/>
        <v>0</v>
      </c>
      <c r="AU42" s="89">
        <f ca="1" t="shared" si="17"/>
        <v>0</v>
      </c>
      <c r="AV42" s="89">
        <f ca="1" t="shared" si="17"/>
        <v>0</v>
      </c>
      <c r="AW42" s="89">
        <f ca="1" t="shared" si="17"/>
        <v>0</v>
      </c>
      <c r="AX42" s="89">
        <f ca="1" t="shared" si="17"/>
        <v>0</v>
      </c>
      <c r="AY42" s="89">
        <f ca="1" t="shared" si="17"/>
        <v>0</v>
      </c>
      <c r="AZ42" s="89">
        <f ca="1" t="shared" si="17"/>
        <v>0</v>
      </c>
      <c r="BA42" s="89">
        <f ca="1" t="shared" si="17"/>
        <v>0</v>
      </c>
      <c r="BB42" s="89">
        <f ca="1" t="shared" si="17"/>
        <v>0</v>
      </c>
      <c r="BC42" s="89">
        <f ca="1" t="shared" si="17"/>
        <v>0</v>
      </c>
      <c r="BD42" s="89">
        <f ca="1" t="shared" si="17"/>
        <v>0</v>
      </c>
      <c r="BE42" s="89">
        <f ca="1" t="shared" si="17"/>
        <v>0</v>
      </c>
    </row>
    <row r="43" spans="1:57" ht="12.75">
      <c r="A43" s="84" t="str">
        <f>Risks!B29</f>
        <v>27</v>
      </c>
      <c r="B43" s="85" t="str">
        <f>Risks!C29</f>
        <v>Pensions</v>
      </c>
      <c r="C43" s="86">
        <f>Risks!M29</f>
        <v>0</v>
      </c>
      <c r="E43" s="89">
        <f>IF(C43=0,"",Risks!H29*Risks!L29)</f>
      </c>
      <c r="F43" s="89">
        <f ca="1" t="shared" si="13"/>
      </c>
      <c r="G43" s="89">
        <f ca="1" t="shared" si="13"/>
      </c>
      <c r="H43" s="89">
        <f ca="1" t="shared" si="13"/>
      </c>
      <c r="I43" s="89">
        <f ca="1" t="shared" si="13"/>
      </c>
      <c r="J43" s="89">
        <f ca="1" t="shared" si="13"/>
      </c>
      <c r="K43" s="89">
        <f ca="1" t="shared" si="13"/>
      </c>
      <c r="L43" s="89">
        <f ca="1" t="shared" si="13"/>
      </c>
      <c r="M43" s="89">
        <f ca="1" t="shared" si="13"/>
      </c>
      <c r="N43" s="89">
        <f ca="1" t="shared" si="13"/>
      </c>
      <c r="O43" s="89">
        <f ca="1" t="shared" si="13"/>
      </c>
      <c r="P43" s="89">
        <f ca="1" t="shared" si="14"/>
      </c>
      <c r="Q43" s="89">
        <f ca="1" t="shared" si="14"/>
      </c>
      <c r="R43" s="89">
        <f ca="1" t="shared" si="14"/>
      </c>
      <c r="S43" s="89">
        <f ca="1" t="shared" si="14"/>
      </c>
      <c r="T43" s="89">
        <f ca="1" t="shared" si="14"/>
      </c>
      <c r="U43" s="89">
        <f ca="1" t="shared" si="14"/>
      </c>
      <c r="V43" s="89">
        <f ca="1" t="shared" si="14"/>
      </c>
      <c r="W43" s="89">
        <f ca="1" t="shared" si="14"/>
      </c>
      <c r="X43" s="89">
        <f ca="1" t="shared" si="14"/>
      </c>
      <c r="Y43" s="89">
        <f ca="1" t="shared" si="14"/>
      </c>
      <c r="Z43" s="89">
        <f ca="1" t="shared" si="15"/>
      </c>
      <c r="AA43" s="89">
        <f ca="1" t="shared" si="15"/>
      </c>
      <c r="AB43" s="89">
        <f ca="1" t="shared" si="15"/>
      </c>
      <c r="AC43" s="89">
        <f ca="1" t="shared" si="15"/>
      </c>
      <c r="AD43" s="89">
        <f ca="1" t="shared" si="15"/>
      </c>
      <c r="AE43" s="89">
        <f ca="1" t="shared" si="15"/>
      </c>
      <c r="AF43" s="89">
        <f ca="1" t="shared" si="15"/>
      </c>
      <c r="AG43" s="89">
        <f ca="1" t="shared" si="15"/>
      </c>
      <c r="AH43" s="89">
        <f ca="1" t="shared" si="15"/>
      </c>
      <c r="AI43" s="89">
        <f ca="1" t="shared" si="15"/>
      </c>
      <c r="AJ43" s="89">
        <f ca="1" t="shared" si="16"/>
      </c>
      <c r="AK43" s="89">
        <f ca="1" t="shared" si="16"/>
      </c>
      <c r="AL43" s="89">
        <f ca="1" t="shared" si="16"/>
      </c>
      <c r="AM43" s="89">
        <f ca="1" t="shared" si="16"/>
      </c>
      <c r="AN43" s="89">
        <f ca="1" t="shared" si="16"/>
      </c>
      <c r="AO43" s="89">
        <f ca="1" t="shared" si="16"/>
      </c>
      <c r="AP43" s="89">
        <f ca="1" t="shared" si="16"/>
      </c>
      <c r="AQ43" s="89">
        <f ca="1" t="shared" si="16"/>
      </c>
      <c r="AR43" s="89">
        <f ca="1" t="shared" si="16"/>
      </c>
      <c r="AS43" s="89">
        <f ca="1" t="shared" si="16"/>
      </c>
      <c r="AT43" s="89">
        <f ca="1" t="shared" si="17"/>
      </c>
      <c r="AU43" s="89">
        <f ca="1" t="shared" si="17"/>
      </c>
      <c r="AV43" s="89">
        <f ca="1" t="shared" si="17"/>
      </c>
      <c r="AW43" s="89">
        <f ca="1" t="shared" si="17"/>
      </c>
      <c r="AX43" s="89">
        <f ca="1" t="shared" si="17"/>
      </c>
      <c r="AY43" s="89">
        <f ca="1" t="shared" si="17"/>
      </c>
      <c r="AZ43" s="89">
        <f ca="1" t="shared" si="17"/>
      </c>
      <c r="BA43" s="89">
        <f ca="1" t="shared" si="17"/>
      </c>
      <c r="BB43" s="89">
        <f ca="1" t="shared" si="17"/>
      </c>
      <c r="BC43" s="89">
        <f ca="1" t="shared" si="17"/>
      </c>
      <c r="BD43" s="89">
        <f ca="1" t="shared" si="17"/>
      </c>
      <c r="BE43" s="89">
        <f ca="1" t="shared" si="17"/>
      </c>
    </row>
    <row r="44" spans="1:57" ht="12.75">
      <c r="A44" s="84" t="str">
        <f>Risks!B30</f>
        <v>28</v>
      </c>
      <c r="B44" s="85">
        <f>Risks!C30</f>
        <v>0</v>
      </c>
      <c r="C44" s="86">
        <f>Risks!M30</f>
        <v>0</v>
      </c>
      <c r="E44" s="89">
        <f>IF(C44=0,"",Risks!H30*Risks!L30)</f>
      </c>
      <c r="F44" s="89">
        <f ca="1" t="shared" si="13"/>
      </c>
      <c r="G44" s="89">
        <f ca="1" t="shared" si="13"/>
      </c>
      <c r="H44" s="89">
        <f ca="1" t="shared" si="13"/>
      </c>
      <c r="I44" s="89">
        <f ca="1" t="shared" si="13"/>
      </c>
      <c r="J44" s="89">
        <f ca="1" t="shared" si="13"/>
      </c>
      <c r="K44" s="89">
        <f ca="1" t="shared" si="13"/>
      </c>
      <c r="L44" s="89">
        <f ca="1" t="shared" si="13"/>
      </c>
      <c r="M44" s="89">
        <f ca="1" t="shared" si="13"/>
      </c>
      <c r="N44" s="89">
        <f ca="1" t="shared" si="13"/>
      </c>
      <c r="O44" s="89">
        <f ca="1" t="shared" si="13"/>
      </c>
      <c r="P44" s="89">
        <f ca="1" t="shared" si="14"/>
      </c>
      <c r="Q44" s="89">
        <f ca="1" t="shared" si="14"/>
      </c>
      <c r="R44" s="89">
        <f ca="1" t="shared" si="14"/>
      </c>
      <c r="S44" s="89">
        <f ca="1" t="shared" si="14"/>
      </c>
      <c r="T44" s="89">
        <f ca="1" t="shared" si="14"/>
      </c>
      <c r="U44" s="89">
        <f ca="1" t="shared" si="14"/>
      </c>
      <c r="V44" s="89">
        <f ca="1" t="shared" si="14"/>
      </c>
      <c r="W44" s="89">
        <f ca="1" t="shared" si="14"/>
      </c>
      <c r="X44" s="89">
        <f ca="1" t="shared" si="14"/>
      </c>
      <c r="Y44" s="89">
        <f ca="1" t="shared" si="14"/>
      </c>
      <c r="Z44" s="89">
        <f ca="1" t="shared" si="15"/>
      </c>
      <c r="AA44" s="89">
        <f ca="1" t="shared" si="15"/>
      </c>
      <c r="AB44" s="89">
        <f ca="1" t="shared" si="15"/>
      </c>
      <c r="AC44" s="89">
        <f ca="1" t="shared" si="15"/>
      </c>
      <c r="AD44" s="89">
        <f ca="1" t="shared" si="15"/>
      </c>
      <c r="AE44" s="89">
        <f ca="1" t="shared" si="15"/>
      </c>
      <c r="AF44" s="89">
        <f ca="1" t="shared" si="15"/>
      </c>
      <c r="AG44" s="89">
        <f ca="1" t="shared" si="15"/>
      </c>
      <c r="AH44" s="89">
        <f ca="1" t="shared" si="15"/>
      </c>
      <c r="AI44" s="89">
        <f ca="1" t="shared" si="15"/>
      </c>
      <c r="AJ44" s="89">
        <f ca="1" t="shared" si="16"/>
      </c>
      <c r="AK44" s="89">
        <f ca="1" t="shared" si="16"/>
      </c>
      <c r="AL44" s="89">
        <f ca="1" t="shared" si="16"/>
      </c>
      <c r="AM44" s="89">
        <f ca="1" t="shared" si="16"/>
      </c>
      <c r="AN44" s="89">
        <f ca="1" t="shared" si="16"/>
      </c>
      <c r="AO44" s="89">
        <f ca="1" t="shared" si="16"/>
      </c>
      <c r="AP44" s="89">
        <f ca="1" t="shared" si="16"/>
      </c>
      <c r="AQ44" s="89">
        <f ca="1" t="shared" si="16"/>
      </c>
      <c r="AR44" s="89">
        <f ca="1" t="shared" si="16"/>
      </c>
      <c r="AS44" s="89">
        <f ca="1" t="shared" si="16"/>
      </c>
      <c r="AT44" s="89">
        <f ca="1" t="shared" si="17"/>
      </c>
      <c r="AU44" s="89">
        <f ca="1" t="shared" si="17"/>
      </c>
      <c r="AV44" s="89">
        <f ca="1" t="shared" si="17"/>
      </c>
      <c r="AW44" s="89">
        <f ca="1" t="shared" si="17"/>
      </c>
      <c r="AX44" s="89">
        <f ca="1" t="shared" si="17"/>
      </c>
      <c r="AY44" s="89">
        <f ca="1" t="shared" si="17"/>
      </c>
      <c r="AZ44" s="89">
        <f ca="1" t="shared" si="17"/>
      </c>
      <c r="BA44" s="89">
        <f ca="1" t="shared" si="17"/>
      </c>
      <c r="BB44" s="89">
        <f ca="1" t="shared" si="17"/>
      </c>
      <c r="BC44" s="89">
        <f ca="1" t="shared" si="17"/>
      </c>
      <c r="BD44" s="89">
        <f ca="1" t="shared" si="17"/>
      </c>
      <c r="BE44" s="89">
        <f ca="1" t="shared" si="17"/>
      </c>
    </row>
    <row r="45" spans="1:57" ht="12.75">
      <c r="A45" s="84" t="str">
        <f>Risks!B31</f>
        <v>29</v>
      </c>
      <c r="B45" s="85">
        <f>Risks!C31</f>
        <v>0</v>
      </c>
      <c r="C45" s="86">
        <f>Risks!M31</f>
        <v>0</v>
      </c>
      <c r="E45" s="89">
        <f>IF(C45=0,"",Risks!H31*Risks!L31)</f>
      </c>
      <c r="F45" s="89">
        <f ca="1" t="shared" si="13"/>
      </c>
      <c r="G45" s="89">
        <f ca="1" t="shared" si="13"/>
      </c>
      <c r="H45" s="89">
        <f ca="1" t="shared" si="13"/>
      </c>
      <c r="I45" s="89">
        <f ca="1" t="shared" si="13"/>
      </c>
      <c r="J45" s="89">
        <f ca="1" t="shared" si="13"/>
      </c>
      <c r="K45" s="89">
        <f ca="1" t="shared" si="13"/>
      </c>
      <c r="L45" s="89">
        <f ca="1" t="shared" si="13"/>
      </c>
      <c r="M45" s="89">
        <f ca="1" t="shared" si="13"/>
      </c>
      <c r="N45" s="89">
        <f ca="1" t="shared" si="13"/>
      </c>
      <c r="O45" s="89">
        <f ca="1" t="shared" si="13"/>
      </c>
      <c r="P45" s="89">
        <f ca="1" t="shared" si="14"/>
      </c>
      <c r="Q45" s="89">
        <f ca="1" t="shared" si="14"/>
      </c>
      <c r="R45" s="89">
        <f ca="1" t="shared" si="14"/>
      </c>
      <c r="S45" s="89">
        <f ca="1" t="shared" si="14"/>
      </c>
      <c r="T45" s="89">
        <f ca="1" t="shared" si="14"/>
      </c>
      <c r="U45" s="89">
        <f ca="1" t="shared" si="14"/>
      </c>
      <c r="V45" s="89">
        <f ca="1" t="shared" si="14"/>
      </c>
      <c r="W45" s="89">
        <f ca="1" t="shared" si="14"/>
      </c>
      <c r="X45" s="89">
        <f ca="1" t="shared" si="14"/>
      </c>
      <c r="Y45" s="89">
        <f ca="1" t="shared" si="14"/>
      </c>
      <c r="Z45" s="89">
        <f ca="1" t="shared" si="15"/>
      </c>
      <c r="AA45" s="89">
        <f ca="1" t="shared" si="15"/>
      </c>
      <c r="AB45" s="89">
        <f ca="1" t="shared" si="15"/>
      </c>
      <c r="AC45" s="89">
        <f ca="1" t="shared" si="15"/>
      </c>
      <c r="AD45" s="89">
        <f ca="1" t="shared" si="15"/>
      </c>
      <c r="AE45" s="89">
        <f ca="1" t="shared" si="15"/>
      </c>
      <c r="AF45" s="89">
        <f ca="1" t="shared" si="15"/>
      </c>
      <c r="AG45" s="89">
        <f ca="1" t="shared" si="15"/>
      </c>
      <c r="AH45" s="89">
        <f ca="1" t="shared" si="15"/>
      </c>
      <c r="AI45" s="89">
        <f ca="1" t="shared" si="15"/>
      </c>
      <c r="AJ45" s="89">
        <f ca="1" t="shared" si="16"/>
      </c>
      <c r="AK45" s="89">
        <f ca="1" t="shared" si="16"/>
      </c>
      <c r="AL45" s="89">
        <f ca="1" t="shared" si="16"/>
      </c>
      <c r="AM45" s="89">
        <f ca="1" t="shared" si="16"/>
      </c>
      <c r="AN45" s="89">
        <f ca="1" t="shared" si="16"/>
      </c>
      <c r="AO45" s="89">
        <f ca="1" t="shared" si="16"/>
      </c>
      <c r="AP45" s="89">
        <f ca="1" t="shared" si="16"/>
      </c>
      <c r="AQ45" s="89">
        <f ca="1" t="shared" si="16"/>
      </c>
      <c r="AR45" s="89">
        <f ca="1" t="shared" si="16"/>
      </c>
      <c r="AS45" s="89">
        <f ca="1" t="shared" si="16"/>
      </c>
      <c r="AT45" s="89">
        <f ca="1" t="shared" si="17"/>
      </c>
      <c r="AU45" s="89">
        <f ca="1" t="shared" si="17"/>
      </c>
      <c r="AV45" s="89">
        <f ca="1" t="shared" si="17"/>
      </c>
      <c r="AW45" s="89">
        <f ca="1" t="shared" si="17"/>
      </c>
      <c r="AX45" s="89">
        <f ca="1" t="shared" si="17"/>
      </c>
      <c r="AY45" s="89">
        <f ca="1" t="shared" si="17"/>
      </c>
      <c r="AZ45" s="89">
        <f ca="1" t="shared" si="17"/>
      </c>
      <c r="BA45" s="89">
        <f ca="1" t="shared" si="17"/>
      </c>
      <c r="BB45" s="89">
        <f ca="1" t="shared" si="17"/>
      </c>
      <c r="BC45" s="89">
        <f ca="1" t="shared" si="17"/>
      </c>
      <c r="BD45" s="89">
        <f ca="1" t="shared" si="17"/>
      </c>
      <c r="BE45" s="89">
        <f ca="1" t="shared" si="17"/>
      </c>
    </row>
    <row r="46" spans="1:57" ht="12.75">
      <c r="A46" s="84" t="str">
        <f>Risks!B32</f>
        <v>30</v>
      </c>
      <c r="B46" s="85">
        <f>Risks!C32</f>
        <v>0</v>
      </c>
      <c r="C46" s="86">
        <f>Risks!M32</f>
        <v>0</v>
      </c>
      <c r="E46" s="89">
        <f>IF(C46=0,"",Risks!H32*Risks!L32)</f>
      </c>
      <c r="F46" s="89">
        <f ca="1" t="shared" si="13"/>
      </c>
      <c r="G46" s="89">
        <f ca="1" t="shared" si="13"/>
      </c>
      <c r="H46" s="89">
        <f ca="1" t="shared" si="13"/>
      </c>
      <c r="I46" s="89">
        <f ca="1" t="shared" si="13"/>
      </c>
      <c r="J46" s="89">
        <f ca="1" t="shared" si="13"/>
      </c>
      <c r="K46" s="89">
        <f ca="1" t="shared" si="13"/>
      </c>
      <c r="L46" s="89">
        <f ca="1" t="shared" si="13"/>
      </c>
      <c r="M46" s="89">
        <f ca="1" t="shared" si="13"/>
      </c>
      <c r="N46" s="89">
        <f ca="1" t="shared" si="13"/>
      </c>
      <c r="O46" s="89">
        <f ca="1" t="shared" si="13"/>
      </c>
      <c r="P46" s="89">
        <f ca="1" t="shared" si="14"/>
      </c>
      <c r="Q46" s="89">
        <f ca="1" t="shared" si="14"/>
      </c>
      <c r="R46" s="89">
        <f ca="1" t="shared" si="14"/>
      </c>
      <c r="S46" s="89">
        <f ca="1" t="shared" si="14"/>
      </c>
      <c r="T46" s="89">
        <f ca="1" t="shared" si="14"/>
      </c>
      <c r="U46" s="89">
        <f ca="1" t="shared" si="14"/>
      </c>
      <c r="V46" s="89">
        <f ca="1" t="shared" si="14"/>
      </c>
      <c r="W46" s="89">
        <f ca="1" t="shared" si="14"/>
      </c>
      <c r="X46" s="89">
        <f ca="1" t="shared" si="14"/>
      </c>
      <c r="Y46" s="89">
        <f ca="1" t="shared" si="14"/>
      </c>
      <c r="Z46" s="89">
        <f ca="1" t="shared" si="15"/>
      </c>
      <c r="AA46" s="89">
        <f ca="1" t="shared" si="15"/>
      </c>
      <c r="AB46" s="89">
        <f ca="1" t="shared" si="15"/>
      </c>
      <c r="AC46" s="89">
        <f ca="1" t="shared" si="15"/>
      </c>
      <c r="AD46" s="89">
        <f ca="1" t="shared" si="15"/>
      </c>
      <c r="AE46" s="89">
        <f ca="1" t="shared" si="15"/>
      </c>
      <c r="AF46" s="89">
        <f ca="1" t="shared" si="15"/>
      </c>
      <c r="AG46" s="89">
        <f ca="1" t="shared" si="15"/>
      </c>
      <c r="AH46" s="89">
        <f ca="1" t="shared" si="15"/>
      </c>
      <c r="AI46" s="89">
        <f ca="1" t="shared" si="15"/>
      </c>
      <c r="AJ46" s="89">
        <f ca="1" t="shared" si="16"/>
      </c>
      <c r="AK46" s="89">
        <f ca="1" t="shared" si="16"/>
      </c>
      <c r="AL46" s="89">
        <f ca="1" t="shared" si="16"/>
      </c>
      <c r="AM46" s="89">
        <f ca="1" t="shared" si="16"/>
      </c>
      <c r="AN46" s="89">
        <f ca="1" t="shared" si="16"/>
      </c>
      <c r="AO46" s="89">
        <f ca="1" t="shared" si="16"/>
      </c>
      <c r="AP46" s="89">
        <f ca="1" t="shared" si="16"/>
      </c>
      <c r="AQ46" s="89">
        <f ca="1" t="shared" si="16"/>
      </c>
      <c r="AR46" s="89">
        <f ca="1" t="shared" si="16"/>
      </c>
      <c r="AS46" s="89">
        <f ca="1" t="shared" si="16"/>
      </c>
      <c r="AT46" s="89">
        <f ca="1" t="shared" si="17"/>
      </c>
      <c r="AU46" s="89">
        <f ca="1" t="shared" si="17"/>
      </c>
      <c r="AV46" s="89">
        <f ca="1" t="shared" si="17"/>
      </c>
      <c r="AW46" s="89">
        <f ca="1" t="shared" si="17"/>
      </c>
      <c r="AX46" s="89">
        <f ca="1" t="shared" si="17"/>
      </c>
      <c r="AY46" s="89">
        <f ca="1" t="shared" si="17"/>
      </c>
      <c r="AZ46" s="89">
        <f ca="1" t="shared" si="17"/>
      </c>
      <c r="BA46" s="89">
        <f ca="1" t="shared" si="17"/>
      </c>
      <c r="BB46" s="89">
        <f ca="1" t="shared" si="17"/>
      </c>
      <c r="BC46" s="89">
        <f ca="1" t="shared" si="17"/>
      </c>
      <c r="BD46" s="89">
        <f ca="1" t="shared" si="17"/>
      </c>
      <c r="BE46" s="89">
        <f ca="1" t="shared" si="17"/>
      </c>
    </row>
    <row r="47" spans="1:57" ht="12.75">
      <c r="A47" s="84" t="str">
        <f>Risks!B33</f>
        <v>31</v>
      </c>
      <c r="B47" s="85">
        <f>Risks!C33</f>
        <v>0</v>
      </c>
      <c r="C47" s="86">
        <f>Risks!M33</f>
        <v>0</v>
      </c>
      <c r="E47" s="89">
        <f>IF(C47=0,"",Risks!H33*Risks!L33)</f>
      </c>
      <c r="F47" s="89">
        <f aca="true" ca="1" t="shared" si="18" ref="F47:O56">IF($C47=0,"",$E47*OFFSET($E$3,$C47,F$15))</f>
      </c>
      <c r="G47" s="89">
        <f ca="1" t="shared" si="18"/>
      </c>
      <c r="H47" s="89">
        <f ca="1" t="shared" si="18"/>
      </c>
      <c r="I47" s="89">
        <f ca="1" t="shared" si="18"/>
      </c>
      <c r="J47" s="89">
        <f ca="1" t="shared" si="18"/>
      </c>
      <c r="K47" s="89">
        <f ca="1" t="shared" si="18"/>
      </c>
      <c r="L47" s="89">
        <f ca="1" t="shared" si="18"/>
      </c>
      <c r="M47" s="89">
        <f ca="1" t="shared" si="18"/>
      </c>
      <c r="N47" s="89">
        <f ca="1" t="shared" si="18"/>
      </c>
      <c r="O47" s="89">
        <f ca="1" t="shared" si="18"/>
      </c>
      <c r="P47" s="89">
        <f aca="true" ca="1" t="shared" si="19" ref="P47:Y56">IF($C47=0,"",$E47*OFFSET($E$3,$C47,P$15))</f>
      </c>
      <c r="Q47" s="89">
        <f ca="1" t="shared" si="19"/>
      </c>
      <c r="R47" s="89">
        <f ca="1" t="shared" si="19"/>
      </c>
      <c r="S47" s="89">
        <f ca="1" t="shared" si="19"/>
      </c>
      <c r="T47" s="89">
        <f ca="1" t="shared" si="19"/>
      </c>
      <c r="U47" s="89">
        <f ca="1" t="shared" si="19"/>
      </c>
      <c r="V47" s="89">
        <f ca="1" t="shared" si="19"/>
      </c>
      <c r="W47" s="89">
        <f ca="1" t="shared" si="19"/>
      </c>
      <c r="X47" s="89">
        <f ca="1" t="shared" si="19"/>
      </c>
      <c r="Y47" s="89">
        <f ca="1" t="shared" si="19"/>
      </c>
      <c r="Z47" s="89">
        <f aca="true" ca="1" t="shared" si="20" ref="Z47:AI56">IF($C47=0,"",$E47*OFFSET($E$3,$C47,Z$15))</f>
      </c>
      <c r="AA47" s="89">
        <f ca="1" t="shared" si="20"/>
      </c>
      <c r="AB47" s="89">
        <f ca="1" t="shared" si="20"/>
      </c>
      <c r="AC47" s="89">
        <f ca="1" t="shared" si="20"/>
      </c>
      <c r="AD47" s="89">
        <f ca="1" t="shared" si="20"/>
      </c>
      <c r="AE47" s="89">
        <f ca="1" t="shared" si="20"/>
      </c>
      <c r="AF47" s="89">
        <f ca="1" t="shared" si="20"/>
      </c>
      <c r="AG47" s="89">
        <f ca="1" t="shared" si="20"/>
      </c>
      <c r="AH47" s="89">
        <f ca="1" t="shared" si="20"/>
      </c>
      <c r="AI47" s="89">
        <f ca="1" t="shared" si="20"/>
      </c>
      <c r="AJ47" s="89">
        <f aca="true" ca="1" t="shared" si="21" ref="AJ47:AS56">IF($C47=0,"",$E47*OFFSET($E$3,$C47,AJ$15))</f>
      </c>
      <c r="AK47" s="89">
        <f ca="1" t="shared" si="21"/>
      </c>
      <c r="AL47" s="89">
        <f ca="1" t="shared" si="21"/>
      </c>
      <c r="AM47" s="89">
        <f ca="1" t="shared" si="21"/>
      </c>
      <c r="AN47" s="89">
        <f ca="1" t="shared" si="21"/>
      </c>
      <c r="AO47" s="89">
        <f ca="1" t="shared" si="21"/>
      </c>
      <c r="AP47" s="89">
        <f ca="1" t="shared" si="21"/>
      </c>
      <c r="AQ47" s="89">
        <f ca="1" t="shared" si="21"/>
      </c>
      <c r="AR47" s="89">
        <f ca="1" t="shared" si="21"/>
      </c>
      <c r="AS47" s="89">
        <f ca="1" t="shared" si="21"/>
      </c>
      <c r="AT47" s="89">
        <f aca="true" ca="1" t="shared" si="22" ref="AT47:BE56">IF($C47=0,"",$E47*OFFSET($E$3,$C47,AT$15))</f>
      </c>
      <c r="AU47" s="89">
        <f ca="1" t="shared" si="22"/>
      </c>
      <c r="AV47" s="89">
        <f ca="1" t="shared" si="22"/>
      </c>
      <c r="AW47" s="89">
        <f ca="1" t="shared" si="22"/>
      </c>
      <c r="AX47" s="89">
        <f ca="1" t="shared" si="22"/>
      </c>
      <c r="AY47" s="89">
        <f ca="1" t="shared" si="22"/>
      </c>
      <c r="AZ47" s="89">
        <f ca="1" t="shared" si="22"/>
      </c>
      <c r="BA47" s="89">
        <f ca="1" t="shared" si="22"/>
      </c>
      <c r="BB47" s="89">
        <f ca="1" t="shared" si="22"/>
      </c>
      <c r="BC47" s="89">
        <f ca="1" t="shared" si="22"/>
      </c>
      <c r="BD47" s="89">
        <f ca="1" t="shared" si="22"/>
      </c>
      <c r="BE47" s="89">
        <f ca="1" t="shared" si="22"/>
      </c>
    </row>
    <row r="48" spans="1:57" ht="12.75">
      <c r="A48" s="84" t="str">
        <f>Risks!B34</f>
        <v>32</v>
      </c>
      <c r="B48" s="85">
        <f>Risks!C34</f>
        <v>0</v>
      </c>
      <c r="C48" s="86">
        <f>Risks!M34</f>
        <v>0</v>
      </c>
      <c r="E48" s="89">
        <f>IF(C48=0,"",Risks!H34*Risks!L34)</f>
      </c>
      <c r="F48" s="89">
        <f ca="1" t="shared" si="18"/>
      </c>
      <c r="G48" s="89">
        <f ca="1" t="shared" si="18"/>
      </c>
      <c r="H48" s="89">
        <f ca="1" t="shared" si="18"/>
      </c>
      <c r="I48" s="89">
        <f ca="1" t="shared" si="18"/>
      </c>
      <c r="J48" s="89">
        <f ca="1" t="shared" si="18"/>
      </c>
      <c r="K48" s="89">
        <f ca="1" t="shared" si="18"/>
      </c>
      <c r="L48" s="89">
        <f ca="1" t="shared" si="18"/>
      </c>
      <c r="M48" s="89">
        <f ca="1" t="shared" si="18"/>
      </c>
      <c r="N48" s="89">
        <f ca="1" t="shared" si="18"/>
      </c>
      <c r="O48" s="89">
        <f ca="1" t="shared" si="18"/>
      </c>
      <c r="P48" s="89">
        <f ca="1" t="shared" si="19"/>
      </c>
      <c r="Q48" s="89">
        <f ca="1" t="shared" si="19"/>
      </c>
      <c r="R48" s="89">
        <f ca="1" t="shared" si="19"/>
      </c>
      <c r="S48" s="89">
        <f ca="1" t="shared" si="19"/>
      </c>
      <c r="T48" s="89">
        <f ca="1" t="shared" si="19"/>
      </c>
      <c r="U48" s="89">
        <f ca="1" t="shared" si="19"/>
      </c>
      <c r="V48" s="89">
        <f ca="1" t="shared" si="19"/>
      </c>
      <c r="W48" s="89">
        <f ca="1" t="shared" si="19"/>
      </c>
      <c r="X48" s="89">
        <f ca="1" t="shared" si="19"/>
      </c>
      <c r="Y48" s="89">
        <f ca="1" t="shared" si="19"/>
      </c>
      <c r="Z48" s="89">
        <f ca="1" t="shared" si="20"/>
      </c>
      <c r="AA48" s="89">
        <f ca="1" t="shared" si="20"/>
      </c>
      <c r="AB48" s="89">
        <f ca="1" t="shared" si="20"/>
      </c>
      <c r="AC48" s="89">
        <f ca="1" t="shared" si="20"/>
      </c>
      <c r="AD48" s="89">
        <f ca="1" t="shared" si="20"/>
      </c>
      <c r="AE48" s="89">
        <f ca="1" t="shared" si="20"/>
      </c>
      <c r="AF48" s="89">
        <f ca="1" t="shared" si="20"/>
      </c>
      <c r="AG48" s="89">
        <f ca="1" t="shared" si="20"/>
      </c>
      <c r="AH48" s="89">
        <f ca="1" t="shared" si="20"/>
      </c>
      <c r="AI48" s="89">
        <f ca="1" t="shared" si="20"/>
      </c>
      <c r="AJ48" s="89">
        <f ca="1" t="shared" si="21"/>
      </c>
      <c r="AK48" s="89">
        <f ca="1" t="shared" si="21"/>
      </c>
      <c r="AL48" s="89">
        <f ca="1" t="shared" si="21"/>
      </c>
      <c r="AM48" s="89">
        <f ca="1" t="shared" si="21"/>
      </c>
      <c r="AN48" s="89">
        <f ca="1" t="shared" si="21"/>
      </c>
      <c r="AO48" s="89">
        <f ca="1" t="shared" si="21"/>
      </c>
      <c r="AP48" s="89">
        <f ca="1" t="shared" si="21"/>
      </c>
      <c r="AQ48" s="89">
        <f ca="1" t="shared" si="21"/>
      </c>
      <c r="AR48" s="89">
        <f ca="1" t="shared" si="21"/>
      </c>
      <c r="AS48" s="89">
        <f ca="1" t="shared" si="21"/>
      </c>
      <c r="AT48" s="89">
        <f ca="1" t="shared" si="22"/>
      </c>
      <c r="AU48" s="89">
        <f ca="1" t="shared" si="22"/>
      </c>
      <c r="AV48" s="89">
        <f ca="1" t="shared" si="22"/>
      </c>
      <c r="AW48" s="89">
        <f ca="1" t="shared" si="22"/>
      </c>
      <c r="AX48" s="89">
        <f ca="1" t="shared" si="22"/>
      </c>
      <c r="AY48" s="89">
        <f ca="1" t="shared" si="22"/>
      </c>
      <c r="AZ48" s="89">
        <f ca="1" t="shared" si="22"/>
      </c>
      <c r="BA48" s="89">
        <f ca="1" t="shared" si="22"/>
      </c>
      <c r="BB48" s="89">
        <f ca="1" t="shared" si="22"/>
      </c>
      <c r="BC48" s="89">
        <f ca="1" t="shared" si="22"/>
      </c>
      <c r="BD48" s="89">
        <f ca="1" t="shared" si="22"/>
      </c>
      <c r="BE48" s="89">
        <f ca="1" t="shared" si="22"/>
      </c>
    </row>
    <row r="49" spans="1:57" ht="12.75">
      <c r="A49" s="84" t="str">
        <f>Risks!B35</f>
        <v>33</v>
      </c>
      <c r="B49" s="85">
        <f>Risks!C35</f>
        <v>0</v>
      </c>
      <c r="C49" s="86">
        <f>Risks!M35</f>
        <v>0</v>
      </c>
      <c r="E49" s="89">
        <f>IF(C49=0,"",Risks!H35*Risks!L35)</f>
      </c>
      <c r="F49" s="89">
        <f ca="1" t="shared" si="18"/>
      </c>
      <c r="G49" s="89">
        <f ca="1" t="shared" si="18"/>
      </c>
      <c r="H49" s="89">
        <f ca="1" t="shared" si="18"/>
      </c>
      <c r="I49" s="89">
        <f ca="1" t="shared" si="18"/>
      </c>
      <c r="J49" s="89">
        <f ca="1" t="shared" si="18"/>
      </c>
      <c r="K49" s="89">
        <f ca="1" t="shared" si="18"/>
      </c>
      <c r="L49" s="89">
        <f ca="1" t="shared" si="18"/>
      </c>
      <c r="M49" s="89">
        <f ca="1" t="shared" si="18"/>
      </c>
      <c r="N49" s="89">
        <f ca="1" t="shared" si="18"/>
      </c>
      <c r="O49" s="89">
        <f ca="1" t="shared" si="18"/>
      </c>
      <c r="P49" s="89">
        <f ca="1" t="shared" si="19"/>
      </c>
      <c r="Q49" s="89">
        <f ca="1" t="shared" si="19"/>
      </c>
      <c r="R49" s="89">
        <f ca="1" t="shared" si="19"/>
      </c>
      <c r="S49" s="89">
        <f ca="1" t="shared" si="19"/>
      </c>
      <c r="T49" s="89">
        <f ca="1" t="shared" si="19"/>
      </c>
      <c r="U49" s="89">
        <f ca="1" t="shared" si="19"/>
      </c>
      <c r="V49" s="89">
        <f ca="1" t="shared" si="19"/>
      </c>
      <c r="W49" s="89">
        <f ca="1" t="shared" si="19"/>
      </c>
      <c r="X49" s="89">
        <f ca="1" t="shared" si="19"/>
      </c>
      <c r="Y49" s="89">
        <f ca="1" t="shared" si="19"/>
      </c>
      <c r="Z49" s="89">
        <f ca="1" t="shared" si="20"/>
      </c>
      <c r="AA49" s="89">
        <f ca="1" t="shared" si="20"/>
      </c>
      <c r="AB49" s="89">
        <f ca="1" t="shared" si="20"/>
      </c>
      <c r="AC49" s="89">
        <f ca="1" t="shared" si="20"/>
      </c>
      <c r="AD49" s="89">
        <f ca="1" t="shared" si="20"/>
      </c>
      <c r="AE49" s="89">
        <f ca="1" t="shared" si="20"/>
      </c>
      <c r="AF49" s="89">
        <f ca="1" t="shared" si="20"/>
      </c>
      <c r="AG49" s="89">
        <f ca="1" t="shared" si="20"/>
      </c>
      <c r="AH49" s="89">
        <f ca="1" t="shared" si="20"/>
      </c>
      <c r="AI49" s="89">
        <f ca="1" t="shared" si="20"/>
      </c>
      <c r="AJ49" s="89">
        <f ca="1" t="shared" si="21"/>
      </c>
      <c r="AK49" s="89">
        <f ca="1" t="shared" si="21"/>
      </c>
      <c r="AL49" s="89">
        <f ca="1" t="shared" si="21"/>
      </c>
      <c r="AM49" s="89">
        <f ca="1" t="shared" si="21"/>
      </c>
      <c r="AN49" s="89">
        <f ca="1" t="shared" si="21"/>
      </c>
      <c r="AO49" s="89">
        <f ca="1" t="shared" si="21"/>
      </c>
      <c r="AP49" s="89">
        <f ca="1" t="shared" si="21"/>
      </c>
      <c r="AQ49" s="89">
        <f ca="1" t="shared" si="21"/>
      </c>
      <c r="AR49" s="89">
        <f ca="1" t="shared" si="21"/>
      </c>
      <c r="AS49" s="89">
        <f ca="1" t="shared" si="21"/>
      </c>
      <c r="AT49" s="89">
        <f ca="1" t="shared" si="22"/>
      </c>
      <c r="AU49" s="89">
        <f ca="1" t="shared" si="22"/>
      </c>
      <c r="AV49" s="89">
        <f ca="1" t="shared" si="22"/>
      </c>
      <c r="AW49" s="89">
        <f ca="1" t="shared" si="22"/>
      </c>
      <c r="AX49" s="89">
        <f ca="1" t="shared" si="22"/>
      </c>
      <c r="AY49" s="89">
        <f ca="1" t="shared" si="22"/>
      </c>
      <c r="AZ49" s="89">
        <f ca="1" t="shared" si="22"/>
      </c>
      <c r="BA49" s="89">
        <f ca="1" t="shared" si="22"/>
      </c>
      <c r="BB49" s="89">
        <f ca="1" t="shared" si="22"/>
      </c>
      <c r="BC49" s="89">
        <f ca="1" t="shared" si="22"/>
      </c>
      <c r="BD49" s="89">
        <f ca="1" t="shared" si="22"/>
      </c>
      <c r="BE49" s="89">
        <f ca="1" t="shared" si="22"/>
      </c>
    </row>
    <row r="50" spans="1:57" ht="12.75">
      <c r="A50" s="84" t="str">
        <f>Risks!B36</f>
        <v>34</v>
      </c>
      <c r="B50" s="85">
        <f>Risks!C36</f>
        <v>0</v>
      </c>
      <c r="C50" s="86">
        <f>Risks!M36</f>
        <v>0</v>
      </c>
      <c r="E50" s="89">
        <f>IF(C50=0,"",Risks!H36*Risks!L36)</f>
      </c>
      <c r="F50" s="89">
        <f ca="1" t="shared" si="18"/>
      </c>
      <c r="G50" s="89">
        <f ca="1" t="shared" si="18"/>
      </c>
      <c r="H50" s="89">
        <f ca="1" t="shared" si="18"/>
      </c>
      <c r="I50" s="89">
        <f ca="1" t="shared" si="18"/>
      </c>
      <c r="J50" s="89">
        <f ca="1" t="shared" si="18"/>
      </c>
      <c r="K50" s="89">
        <f ca="1" t="shared" si="18"/>
      </c>
      <c r="L50" s="89">
        <f ca="1" t="shared" si="18"/>
      </c>
      <c r="M50" s="89">
        <f ca="1" t="shared" si="18"/>
      </c>
      <c r="N50" s="89">
        <f ca="1" t="shared" si="18"/>
      </c>
      <c r="O50" s="89">
        <f ca="1" t="shared" si="18"/>
      </c>
      <c r="P50" s="89">
        <f ca="1" t="shared" si="19"/>
      </c>
      <c r="Q50" s="89">
        <f ca="1" t="shared" si="19"/>
      </c>
      <c r="R50" s="89">
        <f ca="1" t="shared" si="19"/>
      </c>
      <c r="S50" s="89">
        <f ca="1" t="shared" si="19"/>
      </c>
      <c r="T50" s="89">
        <f ca="1" t="shared" si="19"/>
      </c>
      <c r="U50" s="89">
        <f ca="1" t="shared" si="19"/>
      </c>
      <c r="V50" s="89">
        <f ca="1" t="shared" si="19"/>
      </c>
      <c r="W50" s="89">
        <f ca="1" t="shared" si="19"/>
      </c>
      <c r="X50" s="89">
        <f ca="1" t="shared" si="19"/>
      </c>
      <c r="Y50" s="89">
        <f ca="1" t="shared" si="19"/>
      </c>
      <c r="Z50" s="89">
        <f ca="1" t="shared" si="20"/>
      </c>
      <c r="AA50" s="89">
        <f ca="1" t="shared" si="20"/>
      </c>
      <c r="AB50" s="89">
        <f ca="1" t="shared" si="20"/>
      </c>
      <c r="AC50" s="89">
        <f ca="1" t="shared" si="20"/>
      </c>
      <c r="AD50" s="89">
        <f ca="1" t="shared" si="20"/>
      </c>
      <c r="AE50" s="89">
        <f ca="1" t="shared" si="20"/>
      </c>
      <c r="AF50" s="89">
        <f ca="1" t="shared" si="20"/>
      </c>
      <c r="AG50" s="89">
        <f ca="1" t="shared" si="20"/>
      </c>
      <c r="AH50" s="89">
        <f ca="1" t="shared" si="20"/>
      </c>
      <c r="AI50" s="89">
        <f ca="1" t="shared" si="20"/>
      </c>
      <c r="AJ50" s="89">
        <f ca="1" t="shared" si="21"/>
      </c>
      <c r="AK50" s="89">
        <f ca="1" t="shared" si="21"/>
      </c>
      <c r="AL50" s="89">
        <f ca="1" t="shared" si="21"/>
      </c>
      <c r="AM50" s="89">
        <f ca="1" t="shared" si="21"/>
      </c>
      <c r="AN50" s="89">
        <f ca="1" t="shared" si="21"/>
      </c>
      <c r="AO50" s="89">
        <f ca="1" t="shared" si="21"/>
      </c>
      <c r="AP50" s="89">
        <f ca="1" t="shared" si="21"/>
      </c>
      <c r="AQ50" s="89">
        <f ca="1" t="shared" si="21"/>
      </c>
      <c r="AR50" s="89">
        <f ca="1" t="shared" si="21"/>
      </c>
      <c r="AS50" s="89">
        <f ca="1" t="shared" si="21"/>
      </c>
      <c r="AT50" s="89">
        <f ca="1" t="shared" si="22"/>
      </c>
      <c r="AU50" s="89">
        <f ca="1" t="shared" si="22"/>
      </c>
      <c r="AV50" s="89">
        <f ca="1" t="shared" si="22"/>
      </c>
      <c r="AW50" s="89">
        <f ca="1" t="shared" si="22"/>
      </c>
      <c r="AX50" s="89">
        <f ca="1" t="shared" si="22"/>
      </c>
      <c r="AY50" s="89">
        <f ca="1" t="shared" si="22"/>
      </c>
      <c r="AZ50" s="89">
        <f ca="1" t="shared" si="22"/>
      </c>
      <c r="BA50" s="89">
        <f ca="1" t="shared" si="22"/>
      </c>
      <c r="BB50" s="89">
        <f ca="1" t="shared" si="22"/>
      </c>
      <c r="BC50" s="89">
        <f ca="1" t="shared" si="22"/>
      </c>
      <c r="BD50" s="89">
        <f ca="1" t="shared" si="22"/>
      </c>
      <c r="BE50" s="89">
        <f ca="1" t="shared" si="22"/>
      </c>
    </row>
    <row r="51" spans="1:57" ht="12.75">
      <c r="A51" s="84" t="str">
        <f>Risks!B37</f>
        <v>35</v>
      </c>
      <c r="B51" s="85">
        <f>Risks!C37</f>
        <v>0</v>
      </c>
      <c r="C51" s="86">
        <f>Risks!M37</f>
        <v>0</v>
      </c>
      <c r="E51" s="89">
        <f>IF(C51=0,"",Risks!H37*Risks!L37)</f>
      </c>
      <c r="F51" s="89">
        <f ca="1" t="shared" si="18"/>
      </c>
      <c r="G51" s="89">
        <f ca="1" t="shared" si="18"/>
      </c>
      <c r="H51" s="89">
        <f ca="1" t="shared" si="18"/>
      </c>
      <c r="I51" s="89">
        <f ca="1" t="shared" si="18"/>
      </c>
      <c r="J51" s="89">
        <f ca="1" t="shared" si="18"/>
      </c>
      <c r="K51" s="89">
        <f ca="1" t="shared" si="18"/>
      </c>
      <c r="L51" s="89">
        <f ca="1" t="shared" si="18"/>
      </c>
      <c r="M51" s="89">
        <f ca="1" t="shared" si="18"/>
      </c>
      <c r="N51" s="89">
        <f ca="1" t="shared" si="18"/>
      </c>
      <c r="O51" s="89">
        <f ca="1" t="shared" si="18"/>
      </c>
      <c r="P51" s="89">
        <f ca="1" t="shared" si="19"/>
      </c>
      <c r="Q51" s="89">
        <f ca="1" t="shared" si="19"/>
      </c>
      <c r="R51" s="89">
        <f ca="1" t="shared" si="19"/>
      </c>
      <c r="S51" s="89">
        <f ca="1" t="shared" si="19"/>
      </c>
      <c r="T51" s="89">
        <f ca="1" t="shared" si="19"/>
      </c>
      <c r="U51" s="89">
        <f ca="1" t="shared" si="19"/>
      </c>
      <c r="V51" s="89">
        <f ca="1" t="shared" si="19"/>
      </c>
      <c r="W51" s="89">
        <f ca="1" t="shared" si="19"/>
      </c>
      <c r="X51" s="89">
        <f ca="1" t="shared" si="19"/>
      </c>
      <c r="Y51" s="89">
        <f ca="1" t="shared" si="19"/>
      </c>
      <c r="Z51" s="89">
        <f ca="1" t="shared" si="20"/>
      </c>
      <c r="AA51" s="89">
        <f ca="1" t="shared" si="20"/>
      </c>
      <c r="AB51" s="89">
        <f ca="1" t="shared" si="20"/>
      </c>
      <c r="AC51" s="89">
        <f ca="1" t="shared" si="20"/>
      </c>
      <c r="AD51" s="89">
        <f ca="1" t="shared" si="20"/>
      </c>
      <c r="AE51" s="89">
        <f ca="1" t="shared" si="20"/>
      </c>
      <c r="AF51" s="89">
        <f ca="1" t="shared" si="20"/>
      </c>
      <c r="AG51" s="89">
        <f ca="1" t="shared" si="20"/>
      </c>
      <c r="AH51" s="89">
        <f ca="1" t="shared" si="20"/>
      </c>
      <c r="AI51" s="89">
        <f ca="1" t="shared" si="20"/>
      </c>
      <c r="AJ51" s="89">
        <f ca="1" t="shared" si="21"/>
      </c>
      <c r="AK51" s="89">
        <f ca="1" t="shared" si="21"/>
      </c>
      <c r="AL51" s="89">
        <f ca="1" t="shared" si="21"/>
      </c>
      <c r="AM51" s="89">
        <f ca="1" t="shared" si="21"/>
      </c>
      <c r="AN51" s="89">
        <f ca="1" t="shared" si="21"/>
      </c>
      <c r="AO51" s="89">
        <f ca="1" t="shared" si="21"/>
      </c>
      <c r="AP51" s="89">
        <f ca="1" t="shared" si="21"/>
      </c>
      <c r="AQ51" s="89">
        <f ca="1" t="shared" si="21"/>
      </c>
      <c r="AR51" s="89">
        <f ca="1" t="shared" si="21"/>
      </c>
      <c r="AS51" s="89">
        <f ca="1" t="shared" si="21"/>
      </c>
      <c r="AT51" s="89">
        <f ca="1" t="shared" si="22"/>
      </c>
      <c r="AU51" s="89">
        <f ca="1" t="shared" si="22"/>
      </c>
      <c r="AV51" s="89">
        <f ca="1" t="shared" si="22"/>
      </c>
      <c r="AW51" s="89">
        <f ca="1" t="shared" si="22"/>
      </c>
      <c r="AX51" s="89">
        <f ca="1" t="shared" si="22"/>
      </c>
      <c r="AY51" s="89">
        <f ca="1" t="shared" si="22"/>
      </c>
      <c r="AZ51" s="89">
        <f ca="1" t="shared" si="22"/>
      </c>
      <c r="BA51" s="89">
        <f ca="1" t="shared" si="22"/>
      </c>
      <c r="BB51" s="89">
        <f ca="1" t="shared" si="22"/>
      </c>
      <c r="BC51" s="89">
        <f ca="1" t="shared" si="22"/>
      </c>
      <c r="BD51" s="89">
        <f ca="1" t="shared" si="22"/>
      </c>
      <c r="BE51" s="89">
        <f ca="1" t="shared" si="22"/>
      </c>
    </row>
    <row r="52" spans="1:57" ht="12.75">
      <c r="A52" s="84" t="str">
        <f>Risks!B38</f>
        <v>36</v>
      </c>
      <c r="B52" s="85">
        <f>Risks!C38</f>
        <v>0</v>
      </c>
      <c r="C52" s="86">
        <f>Risks!M38</f>
        <v>0</v>
      </c>
      <c r="E52" s="89">
        <f>IF(C52=0,"",Risks!H38*Risks!L38)</f>
      </c>
      <c r="F52" s="89">
        <f ca="1" t="shared" si="18"/>
      </c>
      <c r="G52" s="89">
        <f ca="1" t="shared" si="18"/>
      </c>
      <c r="H52" s="89">
        <f ca="1" t="shared" si="18"/>
      </c>
      <c r="I52" s="89">
        <f ca="1" t="shared" si="18"/>
      </c>
      <c r="J52" s="89">
        <f ca="1" t="shared" si="18"/>
      </c>
      <c r="K52" s="89">
        <f ca="1" t="shared" si="18"/>
      </c>
      <c r="L52" s="89">
        <f ca="1" t="shared" si="18"/>
      </c>
      <c r="M52" s="89">
        <f ca="1" t="shared" si="18"/>
      </c>
      <c r="N52" s="89">
        <f ca="1" t="shared" si="18"/>
      </c>
      <c r="O52" s="89">
        <f ca="1" t="shared" si="18"/>
      </c>
      <c r="P52" s="89">
        <f ca="1" t="shared" si="19"/>
      </c>
      <c r="Q52" s="89">
        <f ca="1" t="shared" si="19"/>
      </c>
      <c r="R52" s="89">
        <f ca="1" t="shared" si="19"/>
      </c>
      <c r="S52" s="89">
        <f ca="1" t="shared" si="19"/>
      </c>
      <c r="T52" s="89">
        <f ca="1" t="shared" si="19"/>
      </c>
      <c r="U52" s="89">
        <f ca="1" t="shared" si="19"/>
      </c>
      <c r="V52" s="89">
        <f ca="1" t="shared" si="19"/>
      </c>
      <c r="W52" s="89">
        <f ca="1" t="shared" si="19"/>
      </c>
      <c r="X52" s="89">
        <f ca="1" t="shared" si="19"/>
      </c>
      <c r="Y52" s="89">
        <f ca="1" t="shared" si="19"/>
      </c>
      <c r="Z52" s="89">
        <f ca="1" t="shared" si="20"/>
      </c>
      <c r="AA52" s="89">
        <f ca="1" t="shared" si="20"/>
      </c>
      <c r="AB52" s="89">
        <f ca="1" t="shared" si="20"/>
      </c>
      <c r="AC52" s="89">
        <f ca="1" t="shared" si="20"/>
      </c>
      <c r="AD52" s="89">
        <f ca="1" t="shared" si="20"/>
      </c>
      <c r="AE52" s="89">
        <f ca="1" t="shared" si="20"/>
      </c>
      <c r="AF52" s="89">
        <f ca="1" t="shared" si="20"/>
      </c>
      <c r="AG52" s="89">
        <f ca="1" t="shared" si="20"/>
      </c>
      <c r="AH52" s="89">
        <f ca="1" t="shared" si="20"/>
      </c>
      <c r="AI52" s="89">
        <f ca="1" t="shared" si="20"/>
      </c>
      <c r="AJ52" s="89">
        <f ca="1" t="shared" si="21"/>
      </c>
      <c r="AK52" s="89">
        <f ca="1" t="shared" si="21"/>
      </c>
      <c r="AL52" s="89">
        <f ca="1" t="shared" si="21"/>
      </c>
      <c r="AM52" s="89">
        <f ca="1" t="shared" si="21"/>
      </c>
      <c r="AN52" s="89">
        <f ca="1" t="shared" si="21"/>
      </c>
      <c r="AO52" s="89">
        <f ca="1" t="shared" si="21"/>
      </c>
      <c r="AP52" s="89">
        <f ca="1" t="shared" si="21"/>
      </c>
      <c r="AQ52" s="89">
        <f ca="1" t="shared" si="21"/>
      </c>
      <c r="AR52" s="89">
        <f ca="1" t="shared" si="21"/>
      </c>
      <c r="AS52" s="89">
        <f ca="1" t="shared" si="21"/>
      </c>
      <c r="AT52" s="89">
        <f ca="1" t="shared" si="22"/>
      </c>
      <c r="AU52" s="89">
        <f ca="1" t="shared" si="22"/>
      </c>
      <c r="AV52" s="89">
        <f ca="1" t="shared" si="22"/>
      </c>
      <c r="AW52" s="89">
        <f ca="1" t="shared" si="22"/>
      </c>
      <c r="AX52" s="89">
        <f ca="1" t="shared" si="22"/>
      </c>
      <c r="AY52" s="89">
        <f ca="1" t="shared" si="22"/>
      </c>
      <c r="AZ52" s="89">
        <f ca="1" t="shared" si="22"/>
      </c>
      <c r="BA52" s="89">
        <f ca="1" t="shared" si="22"/>
      </c>
      <c r="BB52" s="89">
        <f ca="1" t="shared" si="22"/>
      </c>
      <c r="BC52" s="89">
        <f ca="1" t="shared" si="22"/>
      </c>
      <c r="BD52" s="89">
        <f ca="1" t="shared" si="22"/>
      </c>
      <c r="BE52" s="89">
        <f ca="1" t="shared" si="22"/>
      </c>
    </row>
    <row r="53" spans="1:57" ht="12.75">
      <c r="A53" s="84" t="str">
        <f>Risks!B39</f>
        <v>37</v>
      </c>
      <c r="B53" s="85">
        <f>Risks!C39</f>
        <v>0</v>
      </c>
      <c r="C53" s="86">
        <f>Risks!M39</f>
        <v>0</v>
      </c>
      <c r="E53" s="89">
        <f>IF(C53=0,"",Risks!H39*Risks!L39)</f>
      </c>
      <c r="F53" s="89">
        <f ca="1" t="shared" si="18"/>
      </c>
      <c r="G53" s="89">
        <f ca="1" t="shared" si="18"/>
      </c>
      <c r="H53" s="89">
        <f ca="1" t="shared" si="18"/>
      </c>
      <c r="I53" s="89">
        <f ca="1" t="shared" si="18"/>
      </c>
      <c r="J53" s="89">
        <f ca="1" t="shared" si="18"/>
      </c>
      <c r="K53" s="89">
        <f ca="1" t="shared" si="18"/>
      </c>
      <c r="L53" s="89">
        <f ca="1" t="shared" si="18"/>
      </c>
      <c r="M53" s="89">
        <f ca="1" t="shared" si="18"/>
      </c>
      <c r="N53" s="89">
        <f ca="1" t="shared" si="18"/>
      </c>
      <c r="O53" s="89">
        <f ca="1" t="shared" si="18"/>
      </c>
      <c r="P53" s="89">
        <f ca="1" t="shared" si="19"/>
      </c>
      <c r="Q53" s="89">
        <f ca="1" t="shared" si="19"/>
      </c>
      <c r="R53" s="89">
        <f ca="1" t="shared" si="19"/>
      </c>
      <c r="S53" s="89">
        <f ca="1" t="shared" si="19"/>
      </c>
      <c r="T53" s="89">
        <f ca="1" t="shared" si="19"/>
      </c>
      <c r="U53" s="89">
        <f ca="1" t="shared" si="19"/>
      </c>
      <c r="V53" s="89">
        <f ca="1" t="shared" si="19"/>
      </c>
      <c r="W53" s="89">
        <f ca="1" t="shared" si="19"/>
      </c>
      <c r="X53" s="89">
        <f ca="1" t="shared" si="19"/>
      </c>
      <c r="Y53" s="89">
        <f ca="1" t="shared" si="19"/>
      </c>
      <c r="Z53" s="89">
        <f ca="1" t="shared" si="20"/>
      </c>
      <c r="AA53" s="89">
        <f ca="1" t="shared" si="20"/>
      </c>
      <c r="AB53" s="89">
        <f ca="1" t="shared" si="20"/>
      </c>
      <c r="AC53" s="89">
        <f ca="1" t="shared" si="20"/>
      </c>
      <c r="AD53" s="89">
        <f ca="1" t="shared" si="20"/>
      </c>
      <c r="AE53" s="89">
        <f ca="1" t="shared" si="20"/>
      </c>
      <c r="AF53" s="89">
        <f ca="1" t="shared" si="20"/>
      </c>
      <c r="AG53" s="89">
        <f ca="1" t="shared" si="20"/>
      </c>
      <c r="AH53" s="89">
        <f ca="1" t="shared" si="20"/>
      </c>
      <c r="AI53" s="89">
        <f ca="1" t="shared" si="20"/>
      </c>
      <c r="AJ53" s="89">
        <f ca="1" t="shared" si="21"/>
      </c>
      <c r="AK53" s="89">
        <f ca="1" t="shared" si="21"/>
      </c>
      <c r="AL53" s="89">
        <f ca="1" t="shared" si="21"/>
      </c>
      <c r="AM53" s="89">
        <f ca="1" t="shared" si="21"/>
      </c>
      <c r="AN53" s="89">
        <f ca="1" t="shared" si="21"/>
      </c>
      <c r="AO53" s="89">
        <f ca="1" t="shared" si="21"/>
      </c>
      <c r="AP53" s="89">
        <f ca="1" t="shared" si="21"/>
      </c>
      <c r="AQ53" s="89">
        <f ca="1" t="shared" si="21"/>
      </c>
      <c r="AR53" s="89">
        <f ca="1" t="shared" si="21"/>
      </c>
      <c r="AS53" s="89">
        <f ca="1" t="shared" si="21"/>
      </c>
      <c r="AT53" s="89">
        <f ca="1" t="shared" si="22"/>
      </c>
      <c r="AU53" s="89">
        <f ca="1" t="shared" si="22"/>
      </c>
      <c r="AV53" s="89">
        <f ca="1" t="shared" si="22"/>
      </c>
      <c r="AW53" s="89">
        <f ca="1" t="shared" si="22"/>
      </c>
      <c r="AX53" s="89">
        <f ca="1" t="shared" si="22"/>
      </c>
      <c r="AY53" s="89">
        <f ca="1" t="shared" si="22"/>
      </c>
      <c r="AZ53" s="89">
        <f ca="1" t="shared" si="22"/>
      </c>
      <c r="BA53" s="89">
        <f ca="1" t="shared" si="22"/>
      </c>
      <c r="BB53" s="89">
        <f ca="1" t="shared" si="22"/>
      </c>
      <c r="BC53" s="89">
        <f ca="1" t="shared" si="22"/>
      </c>
      <c r="BD53" s="89">
        <f ca="1" t="shared" si="22"/>
      </c>
      <c r="BE53" s="89">
        <f ca="1" t="shared" si="22"/>
      </c>
    </row>
    <row r="54" spans="1:57" ht="12.75">
      <c r="A54" s="84" t="str">
        <f>Risks!B40</f>
        <v>38</v>
      </c>
      <c r="B54" s="85">
        <f>Risks!C40</f>
        <v>0</v>
      </c>
      <c r="C54" s="86">
        <f>Risks!M40</f>
        <v>0</v>
      </c>
      <c r="E54" s="89">
        <f>IF(C54=0,"",Risks!H40*Risks!L40)</f>
      </c>
      <c r="F54" s="89">
        <f ca="1" t="shared" si="18"/>
      </c>
      <c r="G54" s="89">
        <f ca="1" t="shared" si="18"/>
      </c>
      <c r="H54" s="89">
        <f ca="1" t="shared" si="18"/>
      </c>
      <c r="I54" s="89">
        <f ca="1" t="shared" si="18"/>
      </c>
      <c r="J54" s="89">
        <f ca="1" t="shared" si="18"/>
      </c>
      <c r="K54" s="89">
        <f ca="1" t="shared" si="18"/>
      </c>
      <c r="L54" s="89">
        <f ca="1" t="shared" si="18"/>
      </c>
      <c r="M54" s="89">
        <f ca="1" t="shared" si="18"/>
      </c>
      <c r="N54" s="89">
        <f ca="1" t="shared" si="18"/>
      </c>
      <c r="O54" s="89">
        <f ca="1" t="shared" si="18"/>
      </c>
      <c r="P54" s="89">
        <f ca="1" t="shared" si="19"/>
      </c>
      <c r="Q54" s="89">
        <f ca="1" t="shared" si="19"/>
      </c>
      <c r="R54" s="89">
        <f ca="1" t="shared" si="19"/>
      </c>
      <c r="S54" s="89">
        <f ca="1" t="shared" si="19"/>
      </c>
      <c r="T54" s="89">
        <f ca="1" t="shared" si="19"/>
      </c>
      <c r="U54" s="89">
        <f ca="1" t="shared" si="19"/>
      </c>
      <c r="V54" s="89">
        <f ca="1" t="shared" si="19"/>
      </c>
      <c r="W54" s="89">
        <f ca="1" t="shared" si="19"/>
      </c>
      <c r="X54" s="89">
        <f ca="1" t="shared" si="19"/>
      </c>
      <c r="Y54" s="89">
        <f ca="1" t="shared" si="19"/>
      </c>
      <c r="Z54" s="89">
        <f ca="1" t="shared" si="20"/>
      </c>
      <c r="AA54" s="89">
        <f ca="1" t="shared" si="20"/>
      </c>
      <c r="AB54" s="89">
        <f ca="1" t="shared" si="20"/>
      </c>
      <c r="AC54" s="89">
        <f ca="1" t="shared" si="20"/>
      </c>
      <c r="AD54" s="89">
        <f ca="1" t="shared" si="20"/>
      </c>
      <c r="AE54" s="89">
        <f ca="1" t="shared" si="20"/>
      </c>
      <c r="AF54" s="89">
        <f ca="1" t="shared" si="20"/>
      </c>
      <c r="AG54" s="89">
        <f ca="1" t="shared" si="20"/>
      </c>
      <c r="AH54" s="89">
        <f ca="1" t="shared" si="20"/>
      </c>
      <c r="AI54" s="89">
        <f ca="1" t="shared" si="20"/>
      </c>
      <c r="AJ54" s="89">
        <f ca="1" t="shared" si="21"/>
      </c>
      <c r="AK54" s="89">
        <f ca="1" t="shared" si="21"/>
      </c>
      <c r="AL54" s="89">
        <f ca="1" t="shared" si="21"/>
      </c>
      <c r="AM54" s="89">
        <f ca="1" t="shared" si="21"/>
      </c>
      <c r="AN54" s="89">
        <f ca="1" t="shared" si="21"/>
      </c>
      <c r="AO54" s="89">
        <f ca="1" t="shared" si="21"/>
      </c>
      <c r="AP54" s="89">
        <f ca="1" t="shared" si="21"/>
      </c>
      <c r="AQ54" s="89">
        <f ca="1" t="shared" si="21"/>
      </c>
      <c r="AR54" s="89">
        <f ca="1" t="shared" si="21"/>
      </c>
      <c r="AS54" s="89">
        <f ca="1" t="shared" si="21"/>
      </c>
      <c r="AT54" s="89">
        <f ca="1" t="shared" si="22"/>
      </c>
      <c r="AU54" s="89">
        <f ca="1" t="shared" si="22"/>
      </c>
      <c r="AV54" s="89">
        <f ca="1" t="shared" si="22"/>
      </c>
      <c r="AW54" s="89">
        <f ca="1" t="shared" si="22"/>
      </c>
      <c r="AX54" s="89">
        <f ca="1" t="shared" si="22"/>
      </c>
      <c r="AY54" s="89">
        <f ca="1" t="shared" si="22"/>
      </c>
      <c r="AZ54" s="89">
        <f ca="1" t="shared" si="22"/>
      </c>
      <c r="BA54" s="89">
        <f ca="1" t="shared" si="22"/>
      </c>
      <c r="BB54" s="89">
        <f ca="1" t="shared" si="22"/>
      </c>
      <c r="BC54" s="89">
        <f ca="1" t="shared" si="22"/>
      </c>
      <c r="BD54" s="89">
        <f ca="1" t="shared" si="22"/>
      </c>
      <c r="BE54" s="89">
        <f ca="1" t="shared" si="22"/>
      </c>
    </row>
    <row r="55" spans="1:57" ht="12.75">
      <c r="A55" s="84" t="str">
        <f>Risks!B41</f>
        <v>39</v>
      </c>
      <c r="B55" s="85">
        <f>Risks!C41</f>
        <v>0</v>
      </c>
      <c r="C55" s="86">
        <f>Risks!M41</f>
        <v>0</v>
      </c>
      <c r="E55" s="89">
        <f>IF(C55=0,"",Risks!H41*Risks!L41)</f>
      </c>
      <c r="F55" s="89">
        <f ca="1" t="shared" si="18"/>
      </c>
      <c r="G55" s="89">
        <f ca="1" t="shared" si="18"/>
      </c>
      <c r="H55" s="89">
        <f ca="1" t="shared" si="18"/>
      </c>
      <c r="I55" s="89">
        <f ca="1" t="shared" si="18"/>
      </c>
      <c r="J55" s="89">
        <f ca="1" t="shared" si="18"/>
      </c>
      <c r="K55" s="89">
        <f ca="1" t="shared" si="18"/>
      </c>
      <c r="L55" s="89">
        <f ca="1" t="shared" si="18"/>
      </c>
      <c r="M55" s="89">
        <f ca="1" t="shared" si="18"/>
      </c>
      <c r="N55" s="89">
        <f ca="1" t="shared" si="18"/>
      </c>
      <c r="O55" s="89">
        <f ca="1" t="shared" si="18"/>
      </c>
      <c r="P55" s="89">
        <f ca="1" t="shared" si="19"/>
      </c>
      <c r="Q55" s="89">
        <f ca="1" t="shared" si="19"/>
      </c>
      <c r="R55" s="89">
        <f ca="1" t="shared" si="19"/>
      </c>
      <c r="S55" s="89">
        <f ca="1" t="shared" si="19"/>
      </c>
      <c r="T55" s="89">
        <f ca="1" t="shared" si="19"/>
      </c>
      <c r="U55" s="89">
        <f ca="1" t="shared" si="19"/>
      </c>
      <c r="V55" s="89">
        <f ca="1" t="shared" si="19"/>
      </c>
      <c r="W55" s="89">
        <f ca="1" t="shared" si="19"/>
      </c>
      <c r="X55" s="89">
        <f ca="1" t="shared" si="19"/>
      </c>
      <c r="Y55" s="89">
        <f ca="1" t="shared" si="19"/>
      </c>
      <c r="Z55" s="89">
        <f ca="1" t="shared" si="20"/>
      </c>
      <c r="AA55" s="89">
        <f ca="1" t="shared" si="20"/>
      </c>
      <c r="AB55" s="89">
        <f ca="1" t="shared" si="20"/>
      </c>
      <c r="AC55" s="89">
        <f ca="1" t="shared" si="20"/>
      </c>
      <c r="AD55" s="89">
        <f ca="1" t="shared" si="20"/>
      </c>
      <c r="AE55" s="89">
        <f ca="1" t="shared" si="20"/>
      </c>
      <c r="AF55" s="89">
        <f ca="1" t="shared" si="20"/>
      </c>
      <c r="AG55" s="89">
        <f ca="1" t="shared" si="20"/>
      </c>
      <c r="AH55" s="89">
        <f ca="1" t="shared" si="20"/>
      </c>
      <c r="AI55" s="89">
        <f ca="1" t="shared" si="20"/>
      </c>
      <c r="AJ55" s="89">
        <f ca="1" t="shared" si="21"/>
      </c>
      <c r="AK55" s="89">
        <f ca="1" t="shared" si="21"/>
      </c>
      <c r="AL55" s="89">
        <f ca="1" t="shared" si="21"/>
      </c>
      <c r="AM55" s="89">
        <f ca="1" t="shared" si="21"/>
      </c>
      <c r="AN55" s="89">
        <f ca="1" t="shared" si="21"/>
      </c>
      <c r="AO55" s="89">
        <f ca="1" t="shared" si="21"/>
      </c>
      <c r="AP55" s="89">
        <f ca="1" t="shared" si="21"/>
      </c>
      <c r="AQ55" s="89">
        <f ca="1" t="shared" si="21"/>
      </c>
      <c r="AR55" s="89">
        <f ca="1" t="shared" si="21"/>
      </c>
      <c r="AS55" s="89">
        <f ca="1" t="shared" si="21"/>
      </c>
      <c r="AT55" s="89">
        <f ca="1" t="shared" si="22"/>
      </c>
      <c r="AU55" s="89">
        <f ca="1" t="shared" si="22"/>
      </c>
      <c r="AV55" s="89">
        <f ca="1" t="shared" si="22"/>
      </c>
      <c r="AW55" s="89">
        <f ca="1" t="shared" si="22"/>
      </c>
      <c r="AX55" s="89">
        <f ca="1" t="shared" si="22"/>
      </c>
      <c r="AY55" s="89">
        <f ca="1" t="shared" si="22"/>
      </c>
      <c r="AZ55" s="89">
        <f ca="1" t="shared" si="22"/>
      </c>
      <c r="BA55" s="89">
        <f ca="1" t="shared" si="22"/>
      </c>
      <c r="BB55" s="89">
        <f ca="1" t="shared" si="22"/>
      </c>
      <c r="BC55" s="89">
        <f ca="1" t="shared" si="22"/>
      </c>
      <c r="BD55" s="89">
        <f ca="1" t="shared" si="22"/>
      </c>
      <c r="BE55" s="89">
        <f ca="1" t="shared" si="22"/>
      </c>
    </row>
    <row r="56" spans="1:57" ht="12.75">
      <c r="A56" s="84" t="str">
        <f>Risks!B42</f>
        <v>40</v>
      </c>
      <c r="B56" s="85">
        <f>Risks!C42</f>
        <v>0</v>
      </c>
      <c r="C56" s="86">
        <f>Risks!M42</f>
        <v>0</v>
      </c>
      <c r="E56" s="89">
        <f>IF(C56=0,"",Risks!H42*Risks!L42)</f>
      </c>
      <c r="F56" s="89">
        <f ca="1" t="shared" si="18"/>
      </c>
      <c r="G56" s="89">
        <f ca="1" t="shared" si="18"/>
      </c>
      <c r="H56" s="89">
        <f ca="1" t="shared" si="18"/>
      </c>
      <c r="I56" s="89">
        <f ca="1" t="shared" si="18"/>
      </c>
      <c r="J56" s="89">
        <f ca="1" t="shared" si="18"/>
      </c>
      <c r="K56" s="89">
        <f ca="1" t="shared" si="18"/>
      </c>
      <c r="L56" s="89">
        <f ca="1" t="shared" si="18"/>
      </c>
      <c r="M56" s="89">
        <f ca="1" t="shared" si="18"/>
      </c>
      <c r="N56" s="89">
        <f ca="1" t="shared" si="18"/>
      </c>
      <c r="O56" s="89">
        <f ca="1" t="shared" si="18"/>
      </c>
      <c r="P56" s="89">
        <f ca="1" t="shared" si="19"/>
      </c>
      <c r="Q56" s="89">
        <f ca="1" t="shared" si="19"/>
      </c>
      <c r="R56" s="89">
        <f ca="1" t="shared" si="19"/>
      </c>
      <c r="S56" s="89">
        <f ca="1" t="shared" si="19"/>
      </c>
      <c r="T56" s="89">
        <f ca="1" t="shared" si="19"/>
      </c>
      <c r="U56" s="89">
        <f ca="1" t="shared" si="19"/>
      </c>
      <c r="V56" s="89">
        <f ca="1" t="shared" si="19"/>
      </c>
      <c r="W56" s="89">
        <f ca="1" t="shared" si="19"/>
      </c>
      <c r="X56" s="89">
        <f ca="1" t="shared" si="19"/>
      </c>
      <c r="Y56" s="89">
        <f ca="1" t="shared" si="19"/>
      </c>
      <c r="Z56" s="89">
        <f ca="1" t="shared" si="20"/>
      </c>
      <c r="AA56" s="89">
        <f ca="1" t="shared" si="20"/>
      </c>
      <c r="AB56" s="89">
        <f ca="1" t="shared" si="20"/>
      </c>
      <c r="AC56" s="89">
        <f ca="1" t="shared" si="20"/>
      </c>
      <c r="AD56" s="89">
        <f ca="1" t="shared" si="20"/>
      </c>
      <c r="AE56" s="89">
        <f ca="1" t="shared" si="20"/>
      </c>
      <c r="AF56" s="89">
        <f ca="1" t="shared" si="20"/>
      </c>
      <c r="AG56" s="89">
        <f ca="1" t="shared" si="20"/>
      </c>
      <c r="AH56" s="89">
        <f ca="1" t="shared" si="20"/>
      </c>
      <c r="AI56" s="89">
        <f ca="1" t="shared" si="20"/>
      </c>
      <c r="AJ56" s="89">
        <f ca="1" t="shared" si="21"/>
      </c>
      <c r="AK56" s="89">
        <f ca="1" t="shared" si="21"/>
      </c>
      <c r="AL56" s="89">
        <f ca="1" t="shared" si="21"/>
      </c>
      <c r="AM56" s="89">
        <f ca="1" t="shared" si="21"/>
      </c>
      <c r="AN56" s="89">
        <f ca="1" t="shared" si="21"/>
      </c>
      <c r="AO56" s="89">
        <f ca="1" t="shared" si="21"/>
      </c>
      <c r="AP56" s="89">
        <f ca="1" t="shared" si="21"/>
      </c>
      <c r="AQ56" s="89">
        <f ca="1" t="shared" si="21"/>
      </c>
      <c r="AR56" s="89">
        <f ca="1" t="shared" si="21"/>
      </c>
      <c r="AS56" s="89">
        <f ca="1" t="shared" si="21"/>
      </c>
      <c r="AT56" s="89">
        <f ca="1" t="shared" si="22"/>
      </c>
      <c r="AU56" s="89">
        <f ca="1" t="shared" si="22"/>
      </c>
      <c r="AV56" s="89">
        <f ca="1" t="shared" si="22"/>
      </c>
      <c r="AW56" s="89">
        <f ca="1" t="shared" si="22"/>
      </c>
      <c r="AX56" s="89">
        <f ca="1" t="shared" si="22"/>
      </c>
      <c r="AY56" s="89">
        <f ca="1" t="shared" si="22"/>
      </c>
      <c r="AZ56" s="89">
        <f ca="1" t="shared" si="22"/>
      </c>
      <c r="BA56" s="89">
        <f ca="1" t="shared" si="22"/>
      </c>
      <c r="BB56" s="89">
        <f ca="1" t="shared" si="22"/>
      </c>
      <c r="BC56" s="89">
        <f ca="1" t="shared" si="22"/>
      </c>
      <c r="BD56" s="89">
        <f ca="1" t="shared" si="22"/>
      </c>
      <c r="BE56" s="89">
        <f ca="1" t="shared" si="22"/>
      </c>
    </row>
    <row r="57" spans="1:57" ht="12.75">
      <c r="A57" s="84" t="str">
        <f>Risks!B43</f>
        <v>41</v>
      </c>
      <c r="B57" s="85">
        <f>Risks!C43</f>
        <v>0</v>
      </c>
      <c r="C57" s="86">
        <f>Risks!M43</f>
        <v>0</v>
      </c>
      <c r="E57" s="89">
        <f>IF(C57=0,"",Risks!H43*Risks!L43)</f>
      </c>
      <c r="F57" s="89">
        <f aca="true" ca="1" t="shared" si="23" ref="F57:O66">IF($C57=0,"",$E57*OFFSET($E$3,$C57,F$15))</f>
      </c>
      <c r="G57" s="89">
        <f ca="1" t="shared" si="23"/>
      </c>
      <c r="H57" s="89">
        <f ca="1" t="shared" si="23"/>
      </c>
      <c r="I57" s="89">
        <f ca="1" t="shared" si="23"/>
      </c>
      <c r="J57" s="89">
        <f ca="1" t="shared" si="23"/>
      </c>
      <c r="K57" s="89">
        <f ca="1" t="shared" si="23"/>
      </c>
      <c r="L57" s="89">
        <f ca="1" t="shared" si="23"/>
      </c>
      <c r="M57" s="89">
        <f ca="1" t="shared" si="23"/>
      </c>
      <c r="N57" s="89">
        <f ca="1" t="shared" si="23"/>
      </c>
      <c r="O57" s="89">
        <f ca="1" t="shared" si="23"/>
      </c>
      <c r="P57" s="89">
        <f aca="true" ca="1" t="shared" si="24" ref="P57:Y66">IF($C57=0,"",$E57*OFFSET($E$3,$C57,P$15))</f>
      </c>
      <c r="Q57" s="89">
        <f ca="1" t="shared" si="24"/>
      </c>
      <c r="R57" s="89">
        <f ca="1" t="shared" si="24"/>
      </c>
      <c r="S57" s="89">
        <f ca="1" t="shared" si="24"/>
      </c>
      <c r="T57" s="89">
        <f ca="1" t="shared" si="24"/>
      </c>
      <c r="U57" s="89">
        <f ca="1" t="shared" si="24"/>
      </c>
      <c r="V57" s="89">
        <f ca="1" t="shared" si="24"/>
      </c>
      <c r="W57" s="89">
        <f ca="1" t="shared" si="24"/>
      </c>
      <c r="X57" s="89">
        <f ca="1" t="shared" si="24"/>
      </c>
      <c r="Y57" s="89">
        <f ca="1" t="shared" si="24"/>
      </c>
      <c r="Z57" s="89">
        <f aca="true" ca="1" t="shared" si="25" ref="Z57:AI66">IF($C57=0,"",$E57*OFFSET($E$3,$C57,Z$15))</f>
      </c>
      <c r="AA57" s="89">
        <f ca="1" t="shared" si="25"/>
      </c>
      <c r="AB57" s="89">
        <f ca="1" t="shared" si="25"/>
      </c>
      <c r="AC57" s="89">
        <f ca="1" t="shared" si="25"/>
      </c>
      <c r="AD57" s="89">
        <f ca="1" t="shared" si="25"/>
      </c>
      <c r="AE57" s="89">
        <f ca="1" t="shared" si="25"/>
      </c>
      <c r="AF57" s="89">
        <f ca="1" t="shared" si="25"/>
      </c>
      <c r="AG57" s="89">
        <f ca="1" t="shared" si="25"/>
      </c>
      <c r="AH57" s="89">
        <f ca="1" t="shared" si="25"/>
      </c>
      <c r="AI57" s="89">
        <f ca="1" t="shared" si="25"/>
      </c>
      <c r="AJ57" s="89">
        <f aca="true" ca="1" t="shared" si="26" ref="AJ57:AS66">IF($C57=0,"",$E57*OFFSET($E$3,$C57,AJ$15))</f>
      </c>
      <c r="AK57" s="89">
        <f ca="1" t="shared" si="26"/>
      </c>
      <c r="AL57" s="89">
        <f ca="1" t="shared" si="26"/>
      </c>
      <c r="AM57" s="89">
        <f ca="1" t="shared" si="26"/>
      </c>
      <c r="AN57" s="89">
        <f ca="1" t="shared" si="26"/>
      </c>
      <c r="AO57" s="89">
        <f ca="1" t="shared" si="26"/>
      </c>
      <c r="AP57" s="89">
        <f ca="1" t="shared" si="26"/>
      </c>
      <c r="AQ57" s="89">
        <f ca="1" t="shared" si="26"/>
      </c>
      <c r="AR57" s="89">
        <f ca="1" t="shared" si="26"/>
      </c>
      <c r="AS57" s="89">
        <f ca="1" t="shared" si="26"/>
      </c>
      <c r="AT57" s="89">
        <f aca="true" ca="1" t="shared" si="27" ref="AT57:BE66">IF($C57=0,"",$E57*OFFSET($E$3,$C57,AT$15))</f>
      </c>
      <c r="AU57" s="89">
        <f ca="1" t="shared" si="27"/>
      </c>
      <c r="AV57" s="89">
        <f ca="1" t="shared" si="27"/>
      </c>
      <c r="AW57" s="89">
        <f ca="1" t="shared" si="27"/>
      </c>
      <c r="AX57" s="89">
        <f ca="1" t="shared" si="27"/>
      </c>
      <c r="AY57" s="89">
        <f ca="1" t="shared" si="27"/>
      </c>
      <c r="AZ57" s="89">
        <f ca="1" t="shared" si="27"/>
      </c>
      <c r="BA57" s="89">
        <f ca="1" t="shared" si="27"/>
      </c>
      <c r="BB57" s="89">
        <f ca="1" t="shared" si="27"/>
      </c>
      <c r="BC57" s="89">
        <f ca="1" t="shared" si="27"/>
      </c>
      <c r="BD57" s="89">
        <f ca="1" t="shared" si="27"/>
      </c>
      <c r="BE57" s="89">
        <f ca="1" t="shared" si="27"/>
      </c>
    </row>
    <row r="58" spans="1:57" ht="12.75">
      <c r="A58" s="84" t="str">
        <f>Risks!B44</f>
        <v>42</v>
      </c>
      <c r="B58" s="85">
        <f>Risks!C44</f>
        <v>0</v>
      </c>
      <c r="C58" s="86">
        <f>Risks!M44</f>
        <v>0</v>
      </c>
      <c r="E58" s="89">
        <f>IF(C58=0,"",Risks!H44*Risks!L44)</f>
      </c>
      <c r="F58" s="89">
        <f ca="1" t="shared" si="23"/>
      </c>
      <c r="G58" s="89">
        <f ca="1" t="shared" si="23"/>
      </c>
      <c r="H58" s="89">
        <f ca="1" t="shared" si="23"/>
      </c>
      <c r="I58" s="89">
        <f ca="1" t="shared" si="23"/>
      </c>
      <c r="J58" s="89">
        <f ca="1" t="shared" si="23"/>
      </c>
      <c r="K58" s="89">
        <f ca="1" t="shared" si="23"/>
      </c>
      <c r="L58" s="89">
        <f ca="1" t="shared" si="23"/>
      </c>
      <c r="M58" s="89">
        <f ca="1" t="shared" si="23"/>
      </c>
      <c r="N58" s="89">
        <f ca="1" t="shared" si="23"/>
      </c>
      <c r="O58" s="89">
        <f ca="1" t="shared" si="23"/>
      </c>
      <c r="P58" s="89">
        <f ca="1" t="shared" si="24"/>
      </c>
      <c r="Q58" s="89">
        <f ca="1" t="shared" si="24"/>
      </c>
      <c r="R58" s="89">
        <f ca="1" t="shared" si="24"/>
      </c>
      <c r="S58" s="89">
        <f ca="1" t="shared" si="24"/>
      </c>
      <c r="T58" s="89">
        <f ca="1" t="shared" si="24"/>
      </c>
      <c r="U58" s="89">
        <f ca="1" t="shared" si="24"/>
      </c>
      <c r="V58" s="89">
        <f ca="1" t="shared" si="24"/>
      </c>
      <c r="W58" s="89">
        <f ca="1" t="shared" si="24"/>
      </c>
      <c r="X58" s="89">
        <f ca="1" t="shared" si="24"/>
      </c>
      <c r="Y58" s="89">
        <f ca="1" t="shared" si="24"/>
      </c>
      <c r="Z58" s="89">
        <f ca="1" t="shared" si="25"/>
      </c>
      <c r="AA58" s="89">
        <f ca="1" t="shared" si="25"/>
      </c>
      <c r="AB58" s="89">
        <f ca="1" t="shared" si="25"/>
      </c>
      <c r="AC58" s="89">
        <f ca="1" t="shared" si="25"/>
      </c>
      <c r="AD58" s="89">
        <f ca="1" t="shared" si="25"/>
      </c>
      <c r="AE58" s="89">
        <f ca="1" t="shared" si="25"/>
      </c>
      <c r="AF58" s="89">
        <f ca="1" t="shared" si="25"/>
      </c>
      <c r="AG58" s="89">
        <f ca="1" t="shared" si="25"/>
      </c>
      <c r="AH58" s="89">
        <f ca="1" t="shared" si="25"/>
      </c>
      <c r="AI58" s="89">
        <f ca="1" t="shared" si="25"/>
      </c>
      <c r="AJ58" s="89">
        <f ca="1" t="shared" si="26"/>
      </c>
      <c r="AK58" s="89">
        <f ca="1" t="shared" si="26"/>
      </c>
      <c r="AL58" s="89">
        <f ca="1" t="shared" si="26"/>
      </c>
      <c r="AM58" s="89">
        <f ca="1" t="shared" si="26"/>
      </c>
      <c r="AN58" s="89">
        <f ca="1" t="shared" si="26"/>
      </c>
      <c r="AO58" s="89">
        <f ca="1" t="shared" si="26"/>
      </c>
      <c r="AP58" s="89">
        <f ca="1" t="shared" si="26"/>
      </c>
      <c r="AQ58" s="89">
        <f ca="1" t="shared" si="26"/>
      </c>
      <c r="AR58" s="89">
        <f ca="1" t="shared" si="26"/>
      </c>
      <c r="AS58" s="89">
        <f ca="1" t="shared" si="26"/>
      </c>
      <c r="AT58" s="89">
        <f ca="1" t="shared" si="27"/>
      </c>
      <c r="AU58" s="89">
        <f ca="1" t="shared" si="27"/>
      </c>
      <c r="AV58" s="89">
        <f ca="1" t="shared" si="27"/>
      </c>
      <c r="AW58" s="89">
        <f ca="1" t="shared" si="27"/>
      </c>
      <c r="AX58" s="89">
        <f ca="1" t="shared" si="27"/>
      </c>
      <c r="AY58" s="89">
        <f ca="1" t="shared" si="27"/>
      </c>
      <c r="AZ58" s="89">
        <f ca="1" t="shared" si="27"/>
      </c>
      <c r="BA58" s="89">
        <f ca="1" t="shared" si="27"/>
      </c>
      <c r="BB58" s="89">
        <f ca="1" t="shared" si="27"/>
      </c>
      <c r="BC58" s="89">
        <f ca="1" t="shared" si="27"/>
      </c>
      <c r="BD58" s="89">
        <f ca="1" t="shared" si="27"/>
      </c>
      <c r="BE58" s="89">
        <f ca="1" t="shared" si="27"/>
      </c>
    </row>
    <row r="59" spans="1:57" ht="12.75">
      <c r="A59" s="84" t="str">
        <f>Risks!B45</f>
        <v>43</v>
      </c>
      <c r="B59" s="85">
        <f>Risks!C45</f>
        <v>0</v>
      </c>
      <c r="C59" s="86">
        <f>Risks!M45</f>
        <v>0</v>
      </c>
      <c r="E59" s="89">
        <f>IF(C59=0,"",Risks!H45*Risks!L45)</f>
      </c>
      <c r="F59" s="89">
        <f ca="1" t="shared" si="23"/>
      </c>
      <c r="G59" s="89">
        <f ca="1" t="shared" si="23"/>
      </c>
      <c r="H59" s="89">
        <f ca="1" t="shared" si="23"/>
      </c>
      <c r="I59" s="89">
        <f ca="1" t="shared" si="23"/>
      </c>
      <c r="J59" s="89">
        <f ca="1" t="shared" si="23"/>
      </c>
      <c r="K59" s="89">
        <f ca="1" t="shared" si="23"/>
      </c>
      <c r="L59" s="89">
        <f ca="1" t="shared" si="23"/>
      </c>
      <c r="M59" s="89">
        <f ca="1" t="shared" si="23"/>
      </c>
      <c r="N59" s="89">
        <f ca="1" t="shared" si="23"/>
      </c>
      <c r="O59" s="89">
        <f ca="1" t="shared" si="23"/>
      </c>
      <c r="P59" s="89">
        <f ca="1" t="shared" si="24"/>
      </c>
      <c r="Q59" s="89">
        <f ca="1" t="shared" si="24"/>
      </c>
      <c r="R59" s="89">
        <f ca="1" t="shared" si="24"/>
      </c>
      <c r="S59" s="89">
        <f ca="1" t="shared" si="24"/>
      </c>
      <c r="T59" s="89">
        <f ca="1" t="shared" si="24"/>
      </c>
      <c r="U59" s="89">
        <f ca="1" t="shared" si="24"/>
      </c>
      <c r="V59" s="89">
        <f ca="1" t="shared" si="24"/>
      </c>
      <c r="W59" s="89">
        <f ca="1" t="shared" si="24"/>
      </c>
      <c r="X59" s="89">
        <f ca="1" t="shared" si="24"/>
      </c>
      <c r="Y59" s="89">
        <f ca="1" t="shared" si="24"/>
      </c>
      <c r="Z59" s="89">
        <f ca="1" t="shared" si="25"/>
      </c>
      <c r="AA59" s="89">
        <f ca="1" t="shared" si="25"/>
      </c>
      <c r="AB59" s="89">
        <f ca="1" t="shared" si="25"/>
      </c>
      <c r="AC59" s="89">
        <f ca="1" t="shared" si="25"/>
      </c>
      <c r="AD59" s="89">
        <f ca="1" t="shared" si="25"/>
      </c>
      <c r="AE59" s="89">
        <f ca="1" t="shared" si="25"/>
      </c>
      <c r="AF59" s="89">
        <f ca="1" t="shared" si="25"/>
      </c>
      <c r="AG59" s="89">
        <f ca="1" t="shared" si="25"/>
      </c>
      <c r="AH59" s="89">
        <f ca="1" t="shared" si="25"/>
      </c>
      <c r="AI59" s="89">
        <f ca="1" t="shared" si="25"/>
      </c>
      <c r="AJ59" s="89">
        <f ca="1" t="shared" si="26"/>
      </c>
      <c r="AK59" s="89">
        <f ca="1" t="shared" si="26"/>
      </c>
      <c r="AL59" s="89">
        <f ca="1" t="shared" si="26"/>
      </c>
      <c r="AM59" s="89">
        <f ca="1" t="shared" si="26"/>
      </c>
      <c r="AN59" s="89">
        <f ca="1" t="shared" si="26"/>
      </c>
      <c r="AO59" s="89">
        <f ca="1" t="shared" si="26"/>
      </c>
      <c r="AP59" s="89">
        <f ca="1" t="shared" si="26"/>
      </c>
      <c r="AQ59" s="89">
        <f ca="1" t="shared" si="26"/>
      </c>
      <c r="AR59" s="89">
        <f ca="1" t="shared" si="26"/>
      </c>
      <c r="AS59" s="89">
        <f ca="1" t="shared" si="26"/>
      </c>
      <c r="AT59" s="89">
        <f ca="1" t="shared" si="27"/>
      </c>
      <c r="AU59" s="89">
        <f ca="1" t="shared" si="27"/>
      </c>
      <c r="AV59" s="89">
        <f ca="1" t="shared" si="27"/>
      </c>
      <c r="AW59" s="89">
        <f ca="1" t="shared" si="27"/>
      </c>
      <c r="AX59" s="89">
        <f ca="1" t="shared" si="27"/>
      </c>
      <c r="AY59" s="89">
        <f ca="1" t="shared" si="27"/>
      </c>
      <c r="AZ59" s="89">
        <f ca="1" t="shared" si="27"/>
      </c>
      <c r="BA59" s="89">
        <f ca="1" t="shared" si="27"/>
      </c>
      <c r="BB59" s="89">
        <f ca="1" t="shared" si="27"/>
      </c>
      <c r="BC59" s="89">
        <f ca="1" t="shared" si="27"/>
      </c>
      <c r="BD59" s="89">
        <f ca="1" t="shared" si="27"/>
      </c>
      <c r="BE59" s="89">
        <f ca="1" t="shared" si="27"/>
      </c>
    </row>
    <row r="60" spans="1:57" ht="12.75">
      <c r="A60" s="84" t="str">
        <f>Risks!B46</f>
        <v>44</v>
      </c>
      <c r="B60" s="85">
        <f>Risks!C46</f>
        <v>0</v>
      </c>
      <c r="C60" s="86">
        <f>Risks!M46</f>
        <v>0</v>
      </c>
      <c r="E60" s="89">
        <f>IF(C60=0,"",Risks!H46*Risks!L46)</f>
      </c>
      <c r="F60" s="89">
        <f ca="1" t="shared" si="23"/>
      </c>
      <c r="G60" s="89">
        <f ca="1" t="shared" si="23"/>
      </c>
      <c r="H60" s="89">
        <f ca="1" t="shared" si="23"/>
      </c>
      <c r="I60" s="89">
        <f ca="1" t="shared" si="23"/>
      </c>
      <c r="J60" s="89">
        <f ca="1" t="shared" si="23"/>
      </c>
      <c r="K60" s="89">
        <f ca="1" t="shared" si="23"/>
      </c>
      <c r="L60" s="89">
        <f ca="1" t="shared" si="23"/>
      </c>
      <c r="M60" s="89">
        <f ca="1" t="shared" si="23"/>
      </c>
      <c r="N60" s="89">
        <f ca="1" t="shared" si="23"/>
      </c>
      <c r="O60" s="89">
        <f ca="1" t="shared" si="23"/>
      </c>
      <c r="P60" s="89">
        <f ca="1" t="shared" si="24"/>
      </c>
      <c r="Q60" s="89">
        <f ca="1" t="shared" si="24"/>
      </c>
      <c r="R60" s="89">
        <f ca="1" t="shared" si="24"/>
      </c>
      <c r="S60" s="89">
        <f ca="1" t="shared" si="24"/>
      </c>
      <c r="T60" s="89">
        <f ca="1" t="shared" si="24"/>
      </c>
      <c r="U60" s="89">
        <f ca="1" t="shared" si="24"/>
      </c>
      <c r="V60" s="89">
        <f ca="1" t="shared" si="24"/>
      </c>
      <c r="W60" s="89">
        <f ca="1" t="shared" si="24"/>
      </c>
      <c r="X60" s="89">
        <f ca="1" t="shared" si="24"/>
      </c>
      <c r="Y60" s="89">
        <f ca="1" t="shared" si="24"/>
      </c>
      <c r="Z60" s="89">
        <f ca="1" t="shared" si="25"/>
      </c>
      <c r="AA60" s="89">
        <f ca="1" t="shared" si="25"/>
      </c>
      <c r="AB60" s="89">
        <f ca="1" t="shared" si="25"/>
      </c>
      <c r="AC60" s="89">
        <f ca="1" t="shared" si="25"/>
      </c>
      <c r="AD60" s="89">
        <f ca="1" t="shared" si="25"/>
      </c>
      <c r="AE60" s="89">
        <f ca="1" t="shared" si="25"/>
      </c>
      <c r="AF60" s="89">
        <f ca="1" t="shared" si="25"/>
      </c>
      <c r="AG60" s="89">
        <f ca="1" t="shared" si="25"/>
      </c>
      <c r="AH60" s="89">
        <f ca="1" t="shared" si="25"/>
      </c>
      <c r="AI60" s="89">
        <f ca="1" t="shared" si="25"/>
      </c>
      <c r="AJ60" s="89">
        <f ca="1" t="shared" si="26"/>
      </c>
      <c r="AK60" s="89">
        <f ca="1" t="shared" si="26"/>
      </c>
      <c r="AL60" s="89">
        <f ca="1" t="shared" si="26"/>
      </c>
      <c r="AM60" s="89">
        <f ca="1" t="shared" si="26"/>
      </c>
      <c r="AN60" s="89">
        <f ca="1" t="shared" si="26"/>
      </c>
      <c r="AO60" s="89">
        <f ca="1" t="shared" si="26"/>
      </c>
      <c r="AP60" s="89">
        <f ca="1" t="shared" si="26"/>
      </c>
      <c r="AQ60" s="89">
        <f ca="1" t="shared" si="26"/>
      </c>
      <c r="AR60" s="89">
        <f ca="1" t="shared" si="26"/>
      </c>
      <c r="AS60" s="89">
        <f ca="1" t="shared" si="26"/>
      </c>
      <c r="AT60" s="89">
        <f ca="1" t="shared" si="27"/>
      </c>
      <c r="AU60" s="89">
        <f ca="1" t="shared" si="27"/>
      </c>
      <c r="AV60" s="89">
        <f ca="1" t="shared" si="27"/>
      </c>
      <c r="AW60" s="89">
        <f ca="1" t="shared" si="27"/>
      </c>
      <c r="AX60" s="89">
        <f ca="1" t="shared" si="27"/>
      </c>
      <c r="AY60" s="89">
        <f ca="1" t="shared" si="27"/>
      </c>
      <c r="AZ60" s="89">
        <f ca="1" t="shared" si="27"/>
      </c>
      <c r="BA60" s="89">
        <f ca="1" t="shared" si="27"/>
      </c>
      <c r="BB60" s="89">
        <f ca="1" t="shared" si="27"/>
      </c>
      <c r="BC60" s="89">
        <f ca="1" t="shared" si="27"/>
      </c>
      <c r="BD60" s="89">
        <f ca="1" t="shared" si="27"/>
      </c>
      <c r="BE60" s="89">
        <f ca="1" t="shared" si="27"/>
      </c>
    </row>
    <row r="61" spans="1:57" ht="12.75">
      <c r="A61" s="84" t="str">
        <f>Risks!B47</f>
        <v>45</v>
      </c>
      <c r="B61" s="85">
        <f>Risks!C47</f>
        <v>0</v>
      </c>
      <c r="C61" s="86">
        <f>Risks!M47</f>
        <v>0</v>
      </c>
      <c r="E61" s="89">
        <f>IF(C61=0,"",Risks!H47*Risks!L47)</f>
      </c>
      <c r="F61" s="89">
        <f ca="1" t="shared" si="23"/>
      </c>
      <c r="G61" s="89">
        <f ca="1" t="shared" si="23"/>
      </c>
      <c r="H61" s="89">
        <f ca="1" t="shared" si="23"/>
      </c>
      <c r="I61" s="89">
        <f ca="1" t="shared" si="23"/>
      </c>
      <c r="J61" s="89">
        <f ca="1" t="shared" si="23"/>
      </c>
      <c r="K61" s="89">
        <f ca="1" t="shared" si="23"/>
      </c>
      <c r="L61" s="89">
        <f ca="1" t="shared" si="23"/>
      </c>
      <c r="M61" s="89">
        <f ca="1" t="shared" si="23"/>
      </c>
      <c r="N61" s="89">
        <f ca="1" t="shared" si="23"/>
      </c>
      <c r="O61" s="89">
        <f ca="1" t="shared" si="23"/>
      </c>
      <c r="P61" s="89">
        <f ca="1" t="shared" si="24"/>
      </c>
      <c r="Q61" s="89">
        <f ca="1" t="shared" si="24"/>
      </c>
      <c r="R61" s="89">
        <f ca="1" t="shared" si="24"/>
      </c>
      <c r="S61" s="89">
        <f ca="1" t="shared" si="24"/>
      </c>
      <c r="T61" s="89">
        <f ca="1" t="shared" si="24"/>
      </c>
      <c r="U61" s="89">
        <f ca="1" t="shared" si="24"/>
      </c>
      <c r="V61" s="89">
        <f ca="1" t="shared" si="24"/>
      </c>
      <c r="W61" s="89">
        <f ca="1" t="shared" si="24"/>
      </c>
      <c r="X61" s="89">
        <f ca="1" t="shared" si="24"/>
      </c>
      <c r="Y61" s="89">
        <f ca="1" t="shared" si="24"/>
      </c>
      <c r="Z61" s="89">
        <f ca="1" t="shared" si="25"/>
      </c>
      <c r="AA61" s="89">
        <f ca="1" t="shared" si="25"/>
      </c>
      <c r="AB61" s="89">
        <f ca="1" t="shared" si="25"/>
      </c>
      <c r="AC61" s="89">
        <f ca="1" t="shared" si="25"/>
      </c>
      <c r="AD61" s="89">
        <f ca="1" t="shared" si="25"/>
      </c>
      <c r="AE61" s="89">
        <f ca="1" t="shared" si="25"/>
      </c>
      <c r="AF61" s="89">
        <f ca="1" t="shared" si="25"/>
      </c>
      <c r="AG61" s="89">
        <f ca="1" t="shared" si="25"/>
      </c>
      <c r="AH61" s="89">
        <f ca="1" t="shared" si="25"/>
      </c>
      <c r="AI61" s="89">
        <f ca="1" t="shared" si="25"/>
      </c>
      <c r="AJ61" s="89">
        <f ca="1" t="shared" si="26"/>
      </c>
      <c r="AK61" s="89">
        <f ca="1" t="shared" si="26"/>
      </c>
      <c r="AL61" s="89">
        <f ca="1" t="shared" si="26"/>
      </c>
      <c r="AM61" s="89">
        <f ca="1" t="shared" si="26"/>
      </c>
      <c r="AN61" s="89">
        <f ca="1" t="shared" si="26"/>
      </c>
      <c r="AO61" s="89">
        <f ca="1" t="shared" si="26"/>
      </c>
      <c r="AP61" s="89">
        <f ca="1" t="shared" si="26"/>
      </c>
      <c r="AQ61" s="89">
        <f ca="1" t="shared" si="26"/>
      </c>
      <c r="AR61" s="89">
        <f ca="1" t="shared" si="26"/>
      </c>
      <c r="AS61" s="89">
        <f ca="1" t="shared" si="26"/>
      </c>
      <c r="AT61" s="89">
        <f ca="1" t="shared" si="27"/>
      </c>
      <c r="AU61" s="89">
        <f ca="1" t="shared" si="27"/>
      </c>
      <c r="AV61" s="89">
        <f ca="1" t="shared" si="27"/>
      </c>
      <c r="AW61" s="89">
        <f ca="1" t="shared" si="27"/>
      </c>
      <c r="AX61" s="89">
        <f ca="1" t="shared" si="27"/>
      </c>
      <c r="AY61" s="89">
        <f ca="1" t="shared" si="27"/>
      </c>
      <c r="AZ61" s="89">
        <f ca="1" t="shared" si="27"/>
      </c>
      <c r="BA61" s="89">
        <f ca="1" t="shared" si="27"/>
      </c>
      <c r="BB61" s="89">
        <f ca="1" t="shared" si="27"/>
      </c>
      <c r="BC61" s="89">
        <f ca="1" t="shared" si="27"/>
      </c>
      <c r="BD61" s="89">
        <f ca="1" t="shared" si="27"/>
      </c>
      <c r="BE61" s="89">
        <f ca="1" t="shared" si="27"/>
      </c>
    </row>
    <row r="62" spans="1:57" ht="12.75">
      <c r="A62" s="84" t="str">
        <f>Risks!B48</f>
        <v>46</v>
      </c>
      <c r="B62" s="85">
        <f>Risks!C48</f>
        <v>0</v>
      </c>
      <c r="C62" s="86">
        <f>Risks!M48</f>
        <v>0</v>
      </c>
      <c r="E62" s="89">
        <f>IF(C62=0,"",Risks!H48*Risks!L48)</f>
      </c>
      <c r="F62" s="89">
        <f ca="1" t="shared" si="23"/>
      </c>
      <c r="G62" s="89">
        <f ca="1" t="shared" si="23"/>
      </c>
      <c r="H62" s="89">
        <f ca="1" t="shared" si="23"/>
      </c>
      <c r="I62" s="89">
        <f ca="1" t="shared" si="23"/>
      </c>
      <c r="J62" s="89">
        <f ca="1" t="shared" si="23"/>
      </c>
      <c r="K62" s="89">
        <f ca="1" t="shared" si="23"/>
      </c>
      <c r="L62" s="89">
        <f ca="1" t="shared" si="23"/>
      </c>
      <c r="M62" s="89">
        <f ca="1" t="shared" si="23"/>
      </c>
      <c r="N62" s="89">
        <f ca="1" t="shared" si="23"/>
      </c>
      <c r="O62" s="89">
        <f ca="1" t="shared" si="23"/>
      </c>
      <c r="P62" s="89">
        <f ca="1" t="shared" si="24"/>
      </c>
      <c r="Q62" s="89">
        <f ca="1" t="shared" si="24"/>
      </c>
      <c r="R62" s="89">
        <f ca="1" t="shared" si="24"/>
      </c>
      <c r="S62" s="89">
        <f ca="1" t="shared" si="24"/>
      </c>
      <c r="T62" s="89">
        <f ca="1" t="shared" si="24"/>
      </c>
      <c r="U62" s="89">
        <f ca="1" t="shared" si="24"/>
      </c>
      <c r="V62" s="89">
        <f ca="1" t="shared" si="24"/>
      </c>
      <c r="W62" s="89">
        <f ca="1" t="shared" si="24"/>
      </c>
      <c r="X62" s="89">
        <f ca="1" t="shared" si="24"/>
      </c>
      <c r="Y62" s="89">
        <f ca="1" t="shared" si="24"/>
      </c>
      <c r="Z62" s="89">
        <f ca="1" t="shared" si="25"/>
      </c>
      <c r="AA62" s="89">
        <f ca="1" t="shared" si="25"/>
      </c>
      <c r="AB62" s="89">
        <f ca="1" t="shared" si="25"/>
      </c>
      <c r="AC62" s="89">
        <f ca="1" t="shared" si="25"/>
      </c>
      <c r="AD62" s="89">
        <f ca="1" t="shared" si="25"/>
      </c>
      <c r="AE62" s="89">
        <f ca="1" t="shared" si="25"/>
      </c>
      <c r="AF62" s="89">
        <f ca="1" t="shared" si="25"/>
      </c>
      <c r="AG62" s="89">
        <f ca="1" t="shared" si="25"/>
      </c>
      <c r="AH62" s="89">
        <f ca="1" t="shared" si="25"/>
      </c>
      <c r="AI62" s="89">
        <f ca="1" t="shared" si="25"/>
      </c>
      <c r="AJ62" s="89">
        <f ca="1" t="shared" si="26"/>
      </c>
      <c r="AK62" s="89">
        <f ca="1" t="shared" si="26"/>
      </c>
      <c r="AL62" s="89">
        <f ca="1" t="shared" si="26"/>
      </c>
      <c r="AM62" s="89">
        <f ca="1" t="shared" si="26"/>
      </c>
      <c r="AN62" s="89">
        <f ca="1" t="shared" si="26"/>
      </c>
      <c r="AO62" s="89">
        <f ca="1" t="shared" si="26"/>
      </c>
      <c r="AP62" s="89">
        <f ca="1" t="shared" si="26"/>
      </c>
      <c r="AQ62" s="89">
        <f ca="1" t="shared" si="26"/>
      </c>
      <c r="AR62" s="89">
        <f ca="1" t="shared" si="26"/>
      </c>
      <c r="AS62" s="89">
        <f ca="1" t="shared" si="26"/>
      </c>
      <c r="AT62" s="89">
        <f ca="1" t="shared" si="27"/>
      </c>
      <c r="AU62" s="89">
        <f ca="1" t="shared" si="27"/>
      </c>
      <c r="AV62" s="89">
        <f ca="1" t="shared" si="27"/>
      </c>
      <c r="AW62" s="89">
        <f ca="1" t="shared" si="27"/>
      </c>
      <c r="AX62" s="89">
        <f ca="1" t="shared" si="27"/>
      </c>
      <c r="AY62" s="89">
        <f ca="1" t="shared" si="27"/>
      </c>
      <c r="AZ62" s="89">
        <f ca="1" t="shared" si="27"/>
      </c>
      <c r="BA62" s="89">
        <f ca="1" t="shared" si="27"/>
      </c>
      <c r="BB62" s="89">
        <f ca="1" t="shared" si="27"/>
      </c>
      <c r="BC62" s="89">
        <f ca="1" t="shared" si="27"/>
      </c>
      <c r="BD62" s="89">
        <f ca="1" t="shared" si="27"/>
      </c>
      <c r="BE62" s="89">
        <f ca="1" t="shared" si="27"/>
      </c>
    </row>
    <row r="63" spans="1:57" ht="12.75">
      <c r="A63" s="84" t="str">
        <f>Risks!B49</f>
        <v>47</v>
      </c>
      <c r="B63" s="85">
        <f>Risks!C49</f>
        <v>0</v>
      </c>
      <c r="C63" s="86">
        <f>Risks!M49</f>
        <v>0</v>
      </c>
      <c r="E63" s="89">
        <f>IF(C63=0,"",Risks!H49*Risks!L49)</f>
      </c>
      <c r="F63" s="89">
        <f ca="1" t="shared" si="23"/>
      </c>
      <c r="G63" s="89">
        <f ca="1" t="shared" si="23"/>
      </c>
      <c r="H63" s="89">
        <f ca="1" t="shared" si="23"/>
      </c>
      <c r="I63" s="89">
        <f ca="1" t="shared" si="23"/>
      </c>
      <c r="J63" s="89">
        <f ca="1" t="shared" si="23"/>
      </c>
      <c r="K63" s="89">
        <f ca="1" t="shared" si="23"/>
      </c>
      <c r="L63" s="89">
        <f ca="1" t="shared" si="23"/>
      </c>
      <c r="M63" s="89">
        <f ca="1" t="shared" si="23"/>
      </c>
      <c r="N63" s="89">
        <f ca="1" t="shared" si="23"/>
      </c>
      <c r="O63" s="89">
        <f ca="1" t="shared" si="23"/>
      </c>
      <c r="P63" s="89">
        <f ca="1" t="shared" si="24"/>
      </c>
      <c r="Q63" s="89">
        <f ca="1" t="shared" si="24"/>
      </c>
      <c r="R63" s="89">
        <f ca="1" t="shared" si="24"/>
      </c>
      <c r="S63" s="89">
        <f ca="1" t="shared" si="24"/>
      </c>
      <c r="T63" s="89">
        <f ca="1" t="shared" si="24"/>
      </c>
      <c r="U63" s="89">
        <f ca="1" t="shared" si="24"/>
      </c>
      <c r="V63" s="89">
        <f ca="1" t="shared" si="24"/>
      </c>
      <c r="W63" s="89">
        <f ca="1" t="shared" si="24"/>
      </c>
      <c r="X63" s="89">
        <f ca="1" t="shared" si="24"/>
      </c>
      <c r="Y63" s="89">
        <f ca="1" t="shared" si="24"/>
      </c>
      <c r="Z63" s="89">
        <f ca="1" t="shared" si="25"/>
      </c>
      <c r="AA63" s="89">
        <f ca="1" t="shared" si="25"/>
      </c>
      <c r="AB63" s="89">
        <f ca="1" t="shared" si="25"/>
      </c>
      <c r="AC63" s="89">
        <f ca="1" t="shared" si="25"/>
      </c>
      <c r="AD63" s="89">
        <f ca="1" t="shared" si="25"/>
      </c>
      <c r="AE63" s="89">
        <f ca="1" t="shared" si="25"/>
      </c>
      <c r="AF63" s="89">
        <f ca="1" t="shared" si="25"/>
      </c>
      <c r="AG63" s="89">
        <f ca="1" t="shared" si="25"/>
      </c>
      <c r="AH63" s="89">
        <f ca="1" t="shared" si="25"/>
      </c>
      <c r="AI63" s="89">
        <f ca="1" t="shared" si="25"/>
      </c>
      <c r="AJ63" s="89">
        <f ca="1" t="shared" si="26"/>
      </c>
      <c r="AK63" s="89">
        <f ca="1" t="shared" si="26"/>
      </c>
      <c r="AL63" s="89">
        <f ca="1" t="shared" si="26"/>
      </c>
      <c r="AM63" s="89">
        <f ca="1" t="shared" si="26"/>
      </c>
      <c r="AN63" s="89">
        <f ca="1" t="shared" si="26"/>
      </c>
      <c r="AO63" s="89">
        <f ca="1" t="shared" si="26"/>
      </c>
      <c r="AP63" s="89">
        <f ca="1" t="shared" si="26"/>
      </c>
      <c r="AQ63" s="89">
        <f ca="1" t="shared" si="26"/>
      </c>
      <c r="AR63" s="89">
        <f ca="1" t="shared" si="26"/>
      </c>
      <c r="AS63" s="89">
        <f ca="1" t="shared" si="26"/>
      </c>
      <c r="AT63" s="89">
        <f ca="1" t="shared" si="27"/>
      </c>
      <c r="AU63" s="89">
        <f ca="1" t="shared" si="27"/>
      </c>
      <c r="AV63" s="89">
        <f ca="1" t="shared" si="27"/>
      </c>
      <c r="AW63" s="89">
        <f ca="1" t="shared" si="27"/>
      </c>
      <c r="AX63" s="89">
        <f ca="1" t="shared" si="27"/>
      </c>
      <c r="AY63" s="89">
        <f ca="1" t="shared" si="27"/>
      </c>
      <c r="AZ63" s="89">
        <f ca="1" t="shared" si="27"/>
      </c>
      <c r="BA63" s="89">
        <f ca="1" t="shared" si="27"/>
      </c>
      <c r="BB63" s="89">
        <f ca="1" t="shared" si="27"/>
      </c>
      <c r="BC63" s="89">
        <f ca="1" t="shared" si="27"/>
      </c>
      <c r="BD63" s="89">
        <f ca="1" t="shared" si="27"/>
      </c>
      <c r="BE63" s="89">
        <f ca="1" t="shared" si="27"/>
      </c>
    </row>
    <row r="64" spans="1:57" ht="12.75">
      <c r="A64" s="84" t="str">
        <f>Risks!B50</f>
        <v>48</v>
      </c>
      <c r="B64" s="85">
        <f>Risks!C50</f>
        <v>0</v>
      </c>
      <c r="C64" s="86">
        <f>Risks!M50</f>
        <v>0</v>
      </c>
      <c r="E64" s="89">
        <f>IF(C64=0,"",Risks!H50*Risks!L50)</f>
      </c>
      <c r="F64" s="89">
        <f ca="1" t="shared" si="23"/>
      </c>
      <c r="G64" s="89">
        <f ca="1" t="shared" si="23"/>
      </c>
      <c r="H64" s="89">
        <f ca="1" t="shared" si="23"/>
      </c>
      <c r="I64" s="89">
        <f ca="1" t="shared" si="23"/>
      </c>
      <c r="J64" s="89">
        <f ca="1" t="shared" si="23"/>
      </c>
      <c r="K64" s="89">
        <f ca="1" t="shared" si="23"/>
      </c>
      <c r="L64" s="89">
        <f ca="1" t="shared" si="23"/>
      </c>
      <c r="M64" s="89">
        <f ca="1" t="shared" si="23"/>
      </c>
      <c r="N64" s="89">
        <f ca="1" t="shared" si="23"/>
      </c>
      <c r="O64" s="89">
        <f ca="1" t="shared" si="23"/>
      </c>
      <c r="P64" s="89">
        <f ca="1" t="shared" si="24"/>
      </c>
      <c r="Q64" s="89">
        <f ca="1" t="shared" si="24"/>
      </c>
      <c r="R64" s="89">
        <f ca="1" t="shared" si="24"/>
      </c>
      <c r="S64" s="89">
        <f ca="1" t="shared" si="24"/>
      </c>
      <c r="T64" s="89">
        <f ca="1" t="shared" si="24"/>
      </c>
      <c r="U64" s="89">
        <f ca="1" t="shared" si="24"/>
      </c>
      <c r="V64" s="89">
        <f ca="1" t="shared" si="24"/>
      </c>
      <c r="W64" s="89">
        <f ca="1" t="shared" si="24"/>
      </c>
      <c r="X64" s="89">
        <f ca="1" t="shared" si="24"/>
      </c>
      <c r="Y64" s="89">
        <f ca="1" t="shared" si="24"/>
      </c>
      <c r="Z64" s="89">
        <f ca="1" t="shared" si="25"/>
      </c>
      <c r="AA64" s="89">
        <f ca="1" t="shared" si="25"/>
      </c>
      <c r="AB64" s="89">
        <f ca="1" t="shared" si="25"/>
      </c>
      <c r="AC64" s="89">
        <f ca="1" t="shared" si="25"/>
      </c>
      <c r="AD64" s="89">
        <f ca="1" t="shared" si="25"/>
      </c>
      <c r="AE64" s="89">
        <f ca="1" t="shared" si="25"/>
      </c>
      <c r="AF64" s="89">
        <f ca="1" t="shared" si="25"/>
      </c>
      <c r="AG64" s="89">
        <f ca="1" t="shared" si="25"/>
      </c>
      <c r="AH64" s="89">
        <f ca="1" t="shared" si="25"/>
      </c>
      <c r="AI64" s="89">
        <f ca="1" t="shared" si="25"/>
      </c>
      <c r="AJ64" s="89">
        <f ca="1" t="shared" si="26"/>
      </c>
      <c r="AK64" s="89">
        <f ca="1" t="shared" si="26"/>
      </c>
      <c r="AL64" s="89">
        <f ca="1" t="shared" si="26"/>
      </c>
      <c r="AM64" s="89">
        <f ca="1" t="shared" si="26"/>
      </c>
      <c r="AN64" s="89">
        <f ca="1" t="shared" si="26"/>
      </c>
      <c r="AO64" s="89">
        <f ca="1" t="shared" si="26"/>
      </c>
      <c r="AP64" s="89">
        <f ca="1" t="shared" si="26"/>
      </c>
      <c r="AQ64" s="89">
        <f ca="1" t="shared" si="26"/>
      </c>
      <c r="AR64" s="89">
        <f ca="1" t="shared" si="26"/>
      </c>
      <c r="AS64" s="89">
        <f ca="1" t="shared" si="26"/>
      </c>
      <c r="AT64" s="89">
        <f ca="1" t="shared" si="27"/>
      </c>
      <c r="AU64" s="89">
        <f ca="1" t="shared" si="27"/>
      </c>
      <c r="AV64" s="89">
        <f ca="1" t="shared" si="27"/>
      </c>
      <c r="AW64" s="89">
        <f ca="1" t="shared" si="27"/>
      </c>
      <c r="AX64" s="89">
        <f ca="1" t="shared" si="27"/>
      </c>
      <c r="AY64" s="89">
        <f ca="1" t="shared" si="27"/>
      </c>
      <c r="AZ64" s="89">
        <f ca="1" t="shared" si="27"/>
      </c>
      <c r="BA64" s="89">
        <f ca="1" t="shared" si="27"/>
      </c>
      <c r="BB64" s="89">
        <f ca="1" t="shared" si="27"/>
      </c>
      <c r="BC64" s="89">
        <f ca="1" t="shared" si="27"/>
      </c>
      <c r="BD64" s="89">
        <f ca="1" t="shared" si="27"/>
      </c>
      <c r="BE64" s="89">
        <f ca="1" t="shared" si="27"/>
      </c>
    </row>
    <row r="65" spans="1:57" ht="12.75">
      <c r="A65" s="84" t="str">
        <f>Risks!B51</f>
        <v>49</v>
      </c>
      <c r="B65" s="85">
        <f>Risks!C51</f>
        <v>0</v>
      </c>
      <c r="C65" s="86">
        <f>Risks!M51</f>
        <v>0</v>
      </c>
      <c r="E65" s="89">
        <f>IF(C65=0,"",Risks!H51*Risks!L51)</f>
      </c>
      <c r="F65" s="89">
        <f ca="1" t="shared" si="23"/>
      </c>
      <c r="G65" s="89">
        <f ca="1" t="shared" si="23"/>
      </c>
      <c r="H65" s="89">
        <f ca="1" t="shared" si="23"/>
      </c>
      <c r="I65" s="89">
        <f ca="1" t="shared" si="23"/>
      </c>
      <c r="J65" s="89">
        <f ca="1" t="shared" si="23"/>
      </c>
      <c r="K65" s="89">
        <f ca="1" t="shared" si="23"/>
      </c>
      <c r="L65" s="89">
        <f ca="1" t="shared" si="23"/>
      </c>
      <c r="M65" s="89">
        <f ca="1" t="shared" si="23"/>
      </c>
      <c r="N65" s="89">
        <f ca="1" t="shared" si="23"/>
      </c>
      <c r="O65" s="89">
        <f ca="1" t="shared" si="23"/>
      </c>
      <c r="P65" s="89">
        <f ca="1" t="shared" si="24"/>
      </c>
      <c r="Q65" s="89">
        <f ca="1" t="shared" si="24"/>
      </c>
      <c r="R65" s="89">
        <f ca="1" t="shared" si="24"/>
      </c>
      <c r="S65" s="89">
        <f ca="1" t="shared" si="24"/>
      </c>
      <c r="T65" s="89">
        <f ca="1" t="shared" si="24"/>
      </c>
      <c r="U65" s="89">
        <f ca="1" t="shared" si="24"/>
      </c>
      <c r="V65" s="89">
        <f ca="1" t="shared" si="24"/>
      </c>
      <c r="W65" s="89">
        <f ca="1" t="shared" si="24"/>
      </c>
      <c r="X65" s="89">
        <f ca="1" t="shared" si="24"/>
      </c>
      <c r="Y65" s="89">
        <f ca="1" t="shared" si="24"/>
      </c>
      <c r="Z65" s="89">
        <f ca="1" t="shared" si="25"/>
      </c>
      <c r="AA65" s="89">
        <f ca="1" t="shared" si="25"/>
      </c>
      <c r="AB65" s="89">
        <f ca="1" t="shared" si="25"/>
      </c>
      <c r="AC65" s="89">
        <f ca="1" t="shared" si="25"/>
      </c>
      <c r="AD65" s="89">
        <f ca="1" t="shared" si="25"/>
      </c>
      <c r="AE65" s="89">
        <f ca="1" t="shared" si="25"/>
      </c>
      <c r="AF65" s="89">
        <f ca="1" t="shared" si="25"/>
      </c>
      <c r="AG65" s="89">
        <f ca="1" t="shared" si="25"/>
      </c>
      <c r="AH65" s="89">
        <f ca="1" t="shared" si="25"/>
      </c>
      <c r="AI65" s="89">
        <f ca="1" t="shared" si="25"/>
      </c>
      <c r="AJ65" s="89">
        <f ca="1" t="shared" si="26"/>
      </c>
      <c r="AK65" s="89">
        <f ca="1" t="shared" si="26"/>
      </c>
      <c r="AL65" s="89">
        <f ca="1" t="shared" si="26"/>
      </c>
      <c r="AM65" s="89">
        <f ca="1" t="shared" si="26"/>
      </c>
      <c r="AN65" s="89">
        <f ca="1" t="shared" si="26"/>
      </c>
      <c r="AO65" s="89">
        <f ca="1" t="shared" si="26"/>
      </c>
      <c r="AP65" s="89">
        <f ca="1" t="shared" si="26"/>
      </c>
      <c r="AQ65" s="89">
        <f ca="1" t="shared" si="26"/>
      </c>
      <c r="AR65" s="89">
        <f ca="1" t="shared" si="26"/>
      </c>
      <c r="AS65" s="89">
        <f ca="1" t="shared" si="26"/>
      </c>
      <c r="AT65" s="89">
        <f ca="1" t="shared" si="27"/>
      </c>
      <c r="AU65" s="89">
        <f ca="1" t="shared" si="27"/>
      </c>
      <c r="AV65" s="89">
        <f ca="1" t="shared" si="27"/>
      </c>
      <c r="AW65" s="89">
        <f ca="1" t="shared" si="27"/>
      </c>
      <c r="AX65" s="89">
        <f ca="1" t="shared" si="27"/>
      </c>
      <c r="AY65" s="89">
        <f ca="1" t="shared" si="27"/>
      </c>
      <c r="AZ65" s="89">
        <f ca="1" t="shared" si="27"/>
      </c>
      <c r="BA65" s="89">
        <f ca="1" t="shared" si="27"/>
      </c>
      <c r="BB65" s="89">
        <f ca="1" t="shared" si="27"/>
      </c>
      <c r="BC65" s="89">
        <f ca="1" t="shared" si="27"/>
      </c>
      <c r="BD65" s="89">
        <f ca="1" t="shared" si="27"/>
      </c>
      <c r="BE65" s="89">
        <f ca="1" t="shared" si="27"/>
      </c>
    </row>
    <row r="66" spans="1:57" ht="12.75">
      <c r="A66" s="84" t="str">
        <f>Risks!B52</f>
        <v>50</v>
      </c>
      <c r="B66" s="85">
        <f>Risks!C52</f>
        <v>0</v>
      </c>
      <c r="C66" s="86">
        <f>Risks!M52</f>
        <v>0</v>
      </c>
      <c r="E66" s="89">
        <f>IF(C66=0,"",Risks!H52*Risks!L52)</f>
      </c>
      <c r="F66" s="89">
        <f ca="1" t="shared" si="23"/>
      </c>
      <c r="G66" s="89">
        <f ca="1" t="shared" si="23"/>
      </c>
      <c r="H66" s="89">
        <f ca="1" t="shared" si="23"/>
      </c>
      <c r="I66" s="89">
        <f ca="1" t="shared" si="23"/>
      </c>
      <c r="J66" s="89">
        <f ca="1" t="shared" si="23"/>
      </c>
      <c r="K66" s="89">
        <f ca="1" t="shared" si="23"/>
      </c>
      <c r="L66" s="89">
        <f ca="1" t="shared" si="23"/>
      </c>
      <c r="M66" s="89">
        <f ca="1" t="shared" si="23"/>
      </c>
      <c r="N66" s="89">
        <f ca="1" t="shared" si="23"/>
      </c>
      <c r="O66" s="89">
        <f ca="1" t="shared" si="23"/>
      </c>
      <c r="P66" s="89">
        <f ca="1" t="shared" si="24"/>
      </c>
      <c r="Q66" s="89">
        <f ca="1" t="shared" si="24"/>
      </c>
      <c r="R66" s="89">
        <f ca="1" t="shared" si="24"/>
      </c>
      <c r="S66" s="89">
        <f ca="1" t="shared" si="24"/>
      </c>
      <c r="T66" s="89">
        <f ca="1" t="shared" si="24"/>
      </c>
      <c r="U66" s="89">
        <f ca="1" t="shared" si="24"/>
      </c>
      <c r="V66" s="89">
        <f ca="1" t="shared" si="24"/>
      </c>
      <c r="W66" s="89">
        <f ca="1" t="shared" si="24"/>
      </c>
      <c r="X66" s="89">
        <f ca="1" t="shared" si="24"/>
      </c>
      <c r="Y66" s="89">
        <f ca="1" t="shared" si="24"/>
      </c>
      <c r="Z66" s="89">
        <f ca="1" t="shared" si="25"/>
      </c>
      <c r="AA66" s="89">
        <f ca="1" t="shared" si="25"/>
      </c>
      <c r="AB66" s="89">
        <f ca="1" t="shared" si="25"/>
      </c>
      <c r="AC66" s="89">
        <f ca="1" t="shared" si="25"/>
      </c>
      <c r="AD66" s="89">
        <f ca="1" t="shared" si="25"/>
      </c>
      <c r="AE66" s="89">
        <f ca="1" t="shared" si="25"/>
      </c>
      <c r="AF66" s="89">
        <f ca="1" t="shared" si="25"/>
      </c>
      <c r="AG66" s="89">
        <f ca="1" t="shared" si="25"/>
      </c>
      <c r="AH66" s="89">
        <f ca="1" t="shared" si="25"/>
      </c>
      <c r="AI66" s="89">
        <f ca="1" t="shared" si="25"/>
      </c>
      <c r="AJ66" s="89">
        <f ca="1" t="shared" si="26"/>
      </c>
      <c r="AK66" s="89">
        <f ca="1" t="shared" si="26"/>
      </c>
      <c r="AL66" s="89">
        <f ca="1" t="shared" si="26"/>
      </c>
      <c r="AM66" s="89">
        <f ca="1" t="shared" si="26"/>
      </c>
      <c r="AN66" s="89">
        <f ca="1" t="shared" si="26"/>
      </c>
      <c r="AO66" s="89">
        <f ca="1" t="shared" si="26"/>
      </c>
      <c r="AP66" s="89">
        <f ca="1" t="shared" si="26"/>
      </c>
      <c r="AQ66" s="89">
        <f ca="1" t="shared" si="26"/>
      </c>
      <c r="AR66" s="89">
        <f ca="1" t="shared" si="26"/>
      </c>
      <c r="AS66" s="89">
        <f ca="1" t="shared" si="26"/>
      </c>
      <c r="AT66" s="89">
        <f ca="1" t="shared" si="27"/>
      </c>
      <c r="AU66" s="89">
        <f ca="1" t="shared" si="27"/>
      </c>
      <c r="AV66" s="89">
        <f ca="1" t="shared" si="27"/>
      </c>
      <c r="AW66" s="89">
        <f ca="1" t="shared" si="27"/>
      </c>
      <c r="AX66" s="89">
        <f ca="1" t="shared" si="27"/>
      </c>
      <c r="AY66" s="89">
        <f ca="1" t="shared" si="27"/>
      </c>
      <c r="AZ66" s="89">
        <f ca="1" t="shared" si="27"/>
      </c>
      <c r="BA66" s="89">
        <f ca="1" t="shared" si="27"/>
      </c>
      <c r="BB66" s="89">
        <f ca="1" t="shared" si="27"/>
      </c>
      <c r="BC66" s="89">
        <f ca="1" t="shared" si="27"/>
      </c>
      <c r="BD66" s="89">
        <f ca="1" t="shared" si="27"/>
      </c>
      <c r="BE66" s="89">
        <f ca="1" t="shared" si="27"/>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211"/>
  <dimension ref="A1:BO66"/>
  <sheetViews>
    <sheetView showGridLines="0" zoomScale="75" zoomScaleNormal="75" workbookViewId="0" topLeftCell="A1">
      <pane xSplit="3" ySplit="1" topLeftCell="BA2" activePane="bottomRight" state="frozen"/>
      <selection pane="topLeft" activeCell="C42" activeCellId="1" sqref="A1 C42"/>
      <selection pane="topRight" activeCell="C42" activeCellId="1" sqref="A1 C42"/>
      <selection pane="bottomLeft" activeCell="C42" activeCellId="1" sqref="A1 C42"/>
      <selection pane="bottomRight" activeCell="BH12" sqref="BH12:BH13"/>
    </sheetView>
  </sheetViews>
  <sheetFormatPr defaultColWidth="9.140625" defaultRowHeight="12.75"/>
  <cols>
    <col min="1" max="1" width="7.7109375" style="79" customWidth="1"/>
    <col min="2" max="2" width="24.00390625" style="80" customWidth="1"/>
    <col min="3" max="3" width="9.8515625" style="74" customWidth="1"/>
    <col min="4" max="4" width="3.140625" style="81" customWidth="1"/>
    <col min="5" max="5" width="14.57421875" style="82" customWidth="1"/>
    <col min="6" max="7" width="9.28125" style="83" customWidth="1"/>
    <col min="8" max="67" width="9.140625" style="83" customWidth="1"/>
    <col min="68" max="16384" width="9.140625" style="82" customWidth="1"/>
  </cols>
  <sheetData>
    <row r="1" spans="1:67" s="75" customFormat="1" ht="18">
      <c r="A1" s="72" t="s">
        <v>829</v>
      </c>
      <c r="B1" s="73"/>
      <c r="C1" s="74"/>
      <c r="D1" s="73"/>
      <c r="E1" s="75" t="s">
        <v>319</v>
      </c>
      <c r="F1" s="76">
        <v>43922</v>
      </c>
      <c r="G1" s="76">
        <v>44105</v>
      </c>
      <c r="H1" s="76">
        <v>44287</v>
      </c>
      <c r="I1" s="76">
        <v>44470</v>
      </c>
      <c r="J1" s="76">
        <v>44652</v>
      </c>
      <c r="K1" s="76">
        <v>44835</v>
      </c>
      <c r="L1" s="76">
        <v>45017</v>
      </c>
      <c r="M1" s="76">
        <v>45200</v>
      </c>
      <c r="N1" s="76">
        <v>45383</v>
      </c>
      <c r="O1" s="76">
        <v>45566</v>
      </c>
      <c r="P1" s="76">
        <v>45748</v>
      </c>
      <c r="Q1" s="76">
        <v>45931</v>
      </c>
      <c r="R1" s="76">
        <v>46113</v>
      </c>
      <c r="S1" s="76">
        <v>46296</v>
      </c>
      <c r="T1" s="76">
        <v>46478</v>
      </c>
      <c r="U1" s="76">
        <v>46661</v>
      </c>
      <c r="V1" s="76">
        <v>46844</v>
      </c>
      <c r="W1" s="76">
        <v>47027</v>
      </c>
      <c r="X1" s="76">
        <v>47209</v>
      </c>
      <c r="Y1" s="76">
        <v>47392</v>
      </c>
      <c r="Z1" s="76">
        <v>47574</v>
      </c>
      <c r="AA1" s="76">
        <v>47757</v>
      </c>
      <c r="AB1" s="76">
        <v>47939</v>
      </c>
      <c r="AC1" s="76">
        <v>48122</v>
      </c>
      <c r="AD1" s="76">
        <v>48305</v>
      </c>
      <c r="AE1" s="76">
        <v>48488</v>
      </c>
      <c r="AF1" s="76">
        <v>48670</v>
      </c>
      <c r="AG1" s="76">
        <v>48853</v>
      </c>
      <c r="AH1" s="76">
        <v>49035</v>
      </c>
      <c r="AI1" s="76">
        <v>49218</v>
      </c>
      <c r="AJ1" s="76">
        <v>49400</v>
      </c>
      <c r="AK1" s="76">
        <v>49583</v>
      </c>
      <c r="AL1" s="76">
        <v>49766</v>
      </c>
      <c r="AM1" s="76">
        <v>49949</v>
      </c>
      <c r="AN1" s="76">
        <v>50131</v>
      </c>
      <c r="AO1" s="76">
        <v>50314</v>
      </c>
      <c r="AP1" s="76">
        <v>50496</v>
      </c>
      <c r="AQ1" s="76">
        <v>50679</v>
      </c>
      <c r="AR1" s="76">
        <v>50861</v>
      </c>
      <c r="AS1" s="76">
        <v>51044</v>
      </c>
      <c r="AT1" s="76">
        <v>51227</v>
      </c>
      <c r="AU1" s="76">
        <v>51410</v>
      </c>
      <c r="AV1" s="76">
        <v>51592</v>
      </c>
      <c r="AW1" s="76">
        <v>51775</v>
      </c>
      <c r="AX1" s="76">
        <v>51957</v>
      </c>
      <c r="AY1" s="76">
        <v>52140</v>
      </c>
      <c r="AZ1" s="76">
        <v>52322</v>
      </c>
      <c r="BA1" s="76">
        <v>52505</v>
      </c>
      <c r="BB1" s="76">
        <v>52688</v>
      </c>
      <c r="BC1" s="76">
        <v>52871</v>
      </c>
      <c r="BD1" s="76">
        <v>53053</v>
      </c>
      <c r="BE1" s="76">
        <v>53236</v>
      </c>
      <c r="BF1" s="77"/>
      <c r="BG1" s="78"/>
      <c r="BH1" s="78"/>
      <c r="BI1" s="78"/>
      <c r="BJ1" s="78"/>
      <c r="BK1" s="78"/>
      <c r="BL1" s="78"/>
      <c r="BM1" s="78"/>
      <c r="BN1" s="78"/>
      <c r="BO1" s="78"/>
    </row>
    <row r="2" spans="6:58" ht="12.75">
      <c r="F2" s="78">
        <v>1</v>
      </c>
      <c r="G2" s="78">
        <v>2</v>
      </c>
      <c r="H2" s="78">
        <v>3</v>
      </c>
      <c r="I2" s="78">
        <v>4</v>
      </c>
      <c r="J2" s="78">
        <v>5</v>
      </c>
      <c r="K2" s="78">
        <v>6</v>
      </c>
      <c r="L2" s="78">
        <v>7</v>
      </c>
      <c r="M2" s="78">
        <v>8</v>
      </c>
      <c r="N2" s="78">
        <v>9</v>
      </c>
      <c r="O2" s="78">
        <v>10</v>
      </c>
      <c r="P2" s="78">
        <v>11</v>
      </c>
      <c r="Q2" s="78">
        <v>12</v>
      </c>
      <c r="R2" s="78">
        <v>13</v>
      </c>
      <c r="S2" s="78">
        <v>14</v>
      </c>
      <c r="T2" s="78">
        <v>15</v>
      </c>
      <c r="U2" s="78">
        <v>16</v>
      </c>
      <c r="V2" s="78">
        <v>17</v>
      </c>
      <c r="W2" s="78">
        <v>18</v>
      </c>
      <c r="X2" s="78">
        <v>19</v>
      </c>
      <c r="Y2" s="78">
        <v>20</v>
      </c>
      <c r="Z2" s="78">
        <v>21</v>
      </c>
      <c r="AA2" s="78">
        <v>22</v>
      </c>
      <c r="AB2" s="78">
        <v>23</v>
      </c>
      <c r="AC2" s="78">
        <v>24</v>
      </c>
      <c r="AD2" s="78">
        <v>25</v>
      </c>
      <c r="AE2" s="78">
        <v>26</v>
      </c>
      <c r="AF2" s="78">
        <v>27</v>
      </c>
      <c r="AG2" s="78">
        <v>28</v>
      </c>
      <c r="AH2" s="78">
        <v>29</v>
      </c>
      <c r="AI2" s="78">
        <v>30</v>
      </c>
      <c r="AJ2" s="78">
        <v>31</v>
      </c>
      <c r="AK2" s="78">
        <v>32</v>
      </c>
      <c r="AL2" s="78">
        <v>33</v>
      </c>
      <c r="AM2" s="78">
        <v>34</v>
      </c>
      <c r="AN2" s="78">
        <v>35</v>
      </c>
      <c r="AO2" s="78">
        <v>36</v>
      </c>
      <c r="AP2" s="78">
        <v>37</v>
      </c>
      <c r="AQ2" s="78">
        <v>38</v>
      </c>
      <c r="AR2" s="78">
        <v>39</v>
      </c>
      <c r="AS2" s="78">
        <v>40</v>
      </c>
      <c r="AT2" s="78">
        <v>41</v>
      </c>
      <c r="AU2" s="78">
        <v>42</v>
      </c>
      <c r="AV2" s="78">
        <v>43</v>
      </c>
      <c r="AW2" s="78">
        <v>44</v>
      </c>
      <c r="AX2" s="78">
        <v>45</v>
      </c>
      <c r="AY2" s="78">
        <v>46</v>
      </c>
      <c r="AZ2" s="78">
        <v>47</v>
      </c>
      <c r="BA2" s="78">
        <v>48</v>
      </c>
      <c r="BB2" s="78">
        <v>49</v>
      </c>
      <c r="BC2" s="78">
        <v>50</v>
      </c>
      <c r="BD2" s="78">
        <v>51</v>
      </c>
      <c r="BE2" s="78">
        <v>52</v>
      </c>
      <c r="BF2" s="78"/>
    </row>
    <row r="3" spans="2:58" ht="12.75">
      <c r="B3" s="80" t="s">
        <v>85</v>
      </c>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row>
    <row r="4" spans="1:58" ht="12.75">
      <c r="A4" s="84">
        <v>1</v>
      </c>
      <c r="B4" s="33" t="s">
        <v>320</v>
      </c>
      <c r="C4" s="86"/>
      <c r="D4" s="84"/>
      <c r="E4" s="87">
        <f aca="true" t="shared" si="0" ref="E4:E13">SUM(F4:BE4)</f>
        <v>1.0000000000000004</v>
      </c>
      <c r="F4" s="32">
        <v>0.02</v>
      </c>
      <c r="G4" s="32">
        <v>0.02</v>
      </c>
      <c r="H4" s="32">
        <v>0.02</v>
      </c>
      <c r="I4" s="32">
        <v>0.02</v>
      </c>
      <c r="J4" s="32">
        <v>0.02</v>
      </c>
      <c r="K4" s="32">
        <v>0.02</v>
      </c>
      <c r="L4" s="32">
        <v>0.02</v>
      </c>
      <c r="M4" s="32">
        <v>0.02</v>
      </c>
      <c r="N4" s="32">
        <v>0.02</v>
      </c>
      <c r="O4" s="32">
        <v>0.02</v>
      </c>
      <c r="P4" s="32">
        <v>0.02</v>
      </c>
      <c r="Q4" s="32">
        <v>0.02</v>
      </c>
      <c r="R4" s="32">
        <v>0.02</v>
      </c>
      <c r="S4" s="32">
        <v>0.02</v>
      </c>
      <c r="T4" s="32">
        <v>0.02</v>
      </c>
      <c r="U4" s="32">
        <v>0.02</v>
      </c>
      <c r="V4" s="32">
        <v>0.02</v>
      </c>
      <c r="W4" s="32">
        <v>0.02</v>
      </c>
      <c r="X4" s="32">
        <v>0.02</v>
      </c>
      <c r="Y4" s="32">
        <v>0.02</v>
      </c>
      <c r="Z4" s="32">
        <v>0.02</v>
      </c>
      <c r="AA4" s="32">
        <v>0.02</v>
      </c>
      <c r="AB4" s="32">
        <v>0.02</v>
      </c>
      <c r="AC4" s="32">
        <v>0.02</v>
      </c>
      <c r="AD4" s="32">
        <v>0.02</v>
      </c>
      <c r="AE4" s="32">
        <v>0.02</v>
      </c>
      <c r="AF4" s="32">
        <v>0.02</v>
      </c>
      <c r="AG4" s="32">
        <v>0.02</v>
      </c>
      <c r="AH4" s="32">
        <v>0.02</v>
      </c>
      <c r="AI4" s="32">
        <v>0.02</v>
      </c>
      <c r="AJ4" s="32">
        <v>0.02</v>
      </c>
      <c r="AK4" s="32">
        <v>0.02</v>
      </c>
      <c r="AL4" s="32">
        <v>0.02</v>
      </c>
      <c r="AM4" s="32">
        <v>0.02</v>
      </c>
      <c r="AN4" s="32">
        <v>0.02</v>
      </c>
      <c r="AO4" s="32">
        <v>0.02</v>
      </c>
      <c r="AP4" s="32">
        <v>0.02</v>
      </c>
      <c r="AQ4" s="32">
        <v>0.02</v>
      </c>
      <c r="AR4" s="32">
        <v>0.02</v>
      </c>
      <c r="AS4" s="32">
        <v>0.02</v>
      </c>
      <c r="AT4" s="32">
        <v>0.02</v>
      </c>
      <c r="AU4" s="32">
        <v>0.02</v>
      </c>
      <c r="AV4" s="32">
        <v>0.02</v>
      </c>
      <c r="AW4" s="32">
        <v>0.02</v>
      </c>
      <c r="AX4" s="32">
        <v>0.02</v>
      </c>
      <c r="AY4" s="32">
        <v>0.02</v>
      </c>
      <c r="AZ4" s="32">
        <v>0.02</v>
      </c>
      <c r="BA4" s="32">
        <v>0.02</v>
      </c>
      <c r="BB4" s="32">
        <v>0.02</v>
      </c>
      <c r="BC4" s="32">
        <v>0.02</v>
      </c>
      <c r="BD4" s="32"/>
      <c r="BE4" s="32"/>
      <c r="BF4" s="78"/>
    </row>
    <row r="5" spans="1:58" ht="12.75">
      <c r="A5" s="84">
        <v>2</v>
      </c>
      <c r="B5" s="33" t="s">
        <v>819</v>
      </c>
      <c r="C5" s="86"/>
      <c r="D5" s="84"/>
      <c r="E5" s="87">
        <f t="shared" si="0"/>
        <v>1.0000000000000002</v>
      </c>
      <c r="F5" s="32">
        <f ca="1">OFFSET('Fixed Data'!$P$1,F2,0)/'Fixed Data'!$Q$2</f>
        <v>0</v>
      </c>
      <c r="G5" s="32">
        <f ca="1">OFFSET('Fixed Data'!$P$1,G2,0)/'Fixed Data'!$Q$2</f>
        <v>0.00666854855731462</v>
      </c>
      <c r="H5" s="32">
        <f ca="1">OFFSET('Fixed Data'!$P$1,H2,0)/'Fixed Data'!$Q$2</f>
        <v>0.011912295769453575</v>
      </c>
      <c r="I5" s="32">
        <f ca="1">OFFSET('Fixed Data'!$P$1,I2,0)/'Fixed Data'!$Q$2</f>
        <v>0.017733524854569305</v>
      </c>
      <c r="J5" s="32">
        <f ca="1">OFFSET('Fixed Data'!$P$1,J2,0)/'Fixed Data'!$Q$2</f>
        <v>0.023463807354607475</v>
      </c>
      <c r="K5" s="32">
        <f ca="1">OFFSET('Fixed Data'!$P$1,K2,0)/'Fixed Data'!$Q$2</f>
        <v>0.029102386159478248</v>
      </c>
      <c r="L5" s="32">
        <f ca="1">OFFSET('Fixed Data'!$P$1,L2,0)/'Fixed Data'!$Q$2</f>
        <v>0.034648498861655844</v>
      </c>
      <c r="M5" s="32">
        <f ca="1">OFFSET('Fixed Data'!$P$1,M2,0)/'Fixed Data'!$Q$2</f>
        <v>0.0401013777221315</v>
      </c>
      <c r="N5" s="32">
        <f ca="1">OFFSET('Fixed Data'!$P$1,N2,0)/'Fixed Data'!$Q$2</f>
        <v>0.0454602496361588</v>
      </c>
      <c r="O5" s="32">
        <f ca="1">OFFSET('Fixed Data'!$P$1,O2,0)/'Fixed Data'!$Q$2</f>
        <v>0.05072433609879005</v>
      </c>
      <c r="P5" s="32">
        <f ca="1">OFFSET('Fixed Data'!$P$1,P2,0)/'Fixed Data'!$Q$2</f>
        <v>0</v>
      </c>
      <c r="Q5" s="32">
        <f ca="1">OFFSET('Fixed Data'!$P$1,Q2,0)/'Fixed Data'!$Q$2</f>
        <v>0.005199660011880251</v>
      </c>
      <c r="R5" s="32">
        <f ca="1">OFFSET('Fixed Data'!$P$1,R2,0)/'Fixed Data'!$Q$2</f>
        <v>0.010305865842037631</v>
      </c>
      <c r="S5" s="32">
        <f ca="1">OFFSET('Fixed Data'!$P$1,S2,0)/'Fixed Data'!$Q$2</f>
        <v>0.015317850843642986</v>
      </c>
      <c r="T5" s="32">
        <f ca="1">OFFSET('Fixed Data'!$P$1,T2,0)/'Fixed Data'!$Q$2</f>
        <v>0.02023484303975323</v>
      </c>
      <c r="U5" s="32">
        <f ca="1">OFFSET('Fixed Data'!$P$1,U2,0)/'Fixed Data'!$Q$2</f>
        <v>0.02505606508917645</v>
      </c>
      <c r="V5" s="32">
        <f ca="1">OFFSET('Fixed Data'!$P$1,V2,0)/'Fixed Data'!$Q$2</f>
        <v>0.029780734252129255</v>
      </c>
      <c r="W5" s="32">
        <f ca="1">OFFSET('Fixed Data'!$P$1,W2,0)/'Fixed Data'!$Q$2</f>
        <v>0.034408062355683985</v>
      </c>
      <c r="X5" s="32">
        <f ca="1">OFFSET('Fixed Data'!$P$1,X2,0)/'Fixed Data'!$Q$2</f>
        <v>0.038937255759005765</v>
      </c>
      <c r="Y5" s="32">
        <f ca="1">OFFSET('Fixed Data'!$P$1,Y2,0)/'Fixed Data'!$Q$2</f>
        <v>0.04148115101570818</v>
      </c>
      <c r="Z5" s="32">
        <f ca="1">OFFSET('Fixed Data'!$P$1,Z2,0)/'Fixed Data'!$Q$2</f>
        <v>0</v>
      </c>
      <c r="AA5" s="32">
        <f ca="1">OFFSET('Fixed Data'!$P$1,AA2,0)/'Fixed Data'!$Q$2</f>
        <v>0.004398448078006961</v>
      </c>
      <c r="AB5" s="32">
        <f ca="1">OFFSET('Fixed Data'!$P$1,AB2,0)/'Fixed Data'!$Q$2</f>
        <v>0.008699435914621691</v>
      </c>
      <c r="AC5" s="32">
        <f ca="1">OFFSET('Fixed Data'!$P$1,AC2,0)/'Fixed Data'!$Q$2</f>
        <v>0.012902176832716668</v>
      </c>
      <c r="AD5" s="32">
        <f ca="1">OFFSET('Fixed Data'!$P$1,AD2,0)/'Fixed Data'!$Q$2</f>
        <v>0.01700587872489898</v>
      </c>
      <c r="AE5" s="32">
        <f ca="1">OFFSET('Fixed Data'!$P$1,AE2,0)/'Fixed Data'!$Q$2</f>
        <v>0.02100974401887465</v>
      </c>
      <c r="AF5" s="32">
        <f ca="1">OFFSET('Fixed Data'!$P$1,AF2,0)/'Fixed Data'!$Q$2</f>
        <v>0.02516259859693736</v>
      </c>
      <c r="AG5" s="32">
        <f ca="1">OFFSET('Fixed Data'!$P$1,AG2,0)/'Fixed Data'!$Q$2</f>
        <v>0.029298676770410564</v>
      </c>
      <c r="AH5" s="32">
        <f ca="1">OFFSET('Fixed Data'!$P$1,AH2,0)/'Fixed Data'!$Q$2</f>
        <v>0.033417799401414726</v>
      </c>
      <c r="AI5" s="32">
        <f ca="1">OFFSET('Fixed Data'!$P$1,AI2,0)/'Fixed Data'!$Q$2</f>
        <v>0.03563342167743188</v>
      </c>
      <c r="AJ5" s="32">
        <f ca="1">OFFSET('Fixed Data'!$P$1,AJ2,0)/'Fixed Data'!$Q$2</f>
        <v>0</v>
      </c>
      <c r="AK5" s="32">
        <f ca="1">OFFSET('Fixed Data'!$P$1,AK2,0)/'Fixed Data'!$Q$2</f>
        <v>0.0038437628930177567</v>
      </c>
      <c r="AL5" s="32">
        <f ca="1">OFFSET('Fixed Data'!$P$1,AL2,0)/'Fixed Data'!$Q$2</f>
        <v>0.007669673140637113</v>
      </c>
      <c r="AM5" s="32">
        <f ca="1">OFFSET('Fixed Data'!$P$1,AM2,0)/'Fixed Data'!$Q$2</f>
        <v>0.01147754856986269</v>
      </c>
      <c r="AN5" s="32">
        <f ca="1">OFFSET('Fixed Data'!$P$1,AN2,0)/'Fixed Data'!$Q$2</f>
        <v>0.015267205632285159</v>
      </c>
      <c r="AO5" s="32">
        <f ca="1">OFFSET('Fixed Data'!$P$1,AO2,0)/'Fixed Data'!$Q$2</f>
        <v>0.019038459394881472</v>
      </c>
      <c r="AP5" s="32">
        <f ca="1">OFFSET('Fixed Data'!$P$1,AP2,0)/'Fixed Data'!$Q$2</f>
        <v>0.02279112353075773</v>
      </c>
      <c r="AQ5" s="32">
        <f ca="1">OFFSET('Fixed Data'!$P$1,AQ2,0)/'Fixed Data'!$Q$2</f>
        <v>0.02652501030983357</v>
      </c>
      <c r="AR5" s="32">
        <f ca="1">OFFSET('Fixed Data'!$P$1,AR2,0)/'Fixed Data'!$Q$2</f>
        <v>0.030239930589468358</v>
      </c>
      <c r="AS5" s="32">
        <f ca="1">OFFSET('Fixed Data'!$P$1,AS2,0)/'Fixed Data'!$Q$2</f>
        <v>0.032992511653694184</v>
      </c>
      <c r="AT5" s="32">
        <f ca="1">OFFSET('Fixed Data'!$P$1,AT2,0)/'Fixed Data'!$Q$2</f>
        <v>0</v>
      </c>
      <c r="AU5" s="32">
        <f ca="1">OFFSET('Fixed Data'!$P$1,AU2,0)/'Fixed Data'!$Q$2</f>
        <v>0.003556148352652984</v>
      </c>
      <c r="AV5" s="32">
        <f ca="1">OFFSET('Fixed Data'!$P$1,AV2,0)/'Fixed Data'!$Q$2</f>
        <v>0.007093005987205747</v>
      </c>
      <c r="AW5" s="32">
        <f ca="1">OFFSET('Fixed Data'!$P$1,AW2,0)/'Fixed Data'!$Q$2</f>
        <v>0.010610383540299393</v>
      </c>
      <c r="AX5" s="32">
        <f ca="1">OFFSET('Fixed Data'!$P$1,AX2,0)/'Fixed Data'!$Q$2</f>
        <v>0.014108090237209272</v>
      </c>
      <c r="AY5" s="32">
        <f ca="1">OFFSET('Fixed Data'!$P$1,AY2,0)/'Fixed Data'!$Q$2</f>
        <v>0.017585933882465436</v>
      </c>
      <c r="AZ5" s="32">
        <f ca="1">OFFSET('Fixed Data'!$P$1,AZ2,0)/'Fixed Data'!$Q$2</f>
        <v>0.02104372085041486</v>
      </c>
      <c r="BA5" s="32">
        <f ca="1">OFFSET('Fixed Data'!$P$1,BA2,0)/'Fixed Data'!$Q$2</f>
        <v>0.024481256075724208</v>
      </c>
      <c r="BB5" s="32">
        <f ca="1">OFFSET('Fixed Data'!$P$1,BB2,0)/'Fixed Data'!$Q$2</f>
        <v>0.027898343043823687</v>
      </c>
      <c r="BC5" s="32">
        <f ca="1">OFFSET('Fixed Data'!$P$1,BC2,0)/'Fixed Data'!$Q$2</f>
        <v>0.03129478378129139</v>
      </c>
      <c r="BD5" s="32">
        <f ca="1">OFFSET('Fixed Data'!$P$1,BD2,0)/'Fixed Data'!$Q$2</f>
        <v>0.0021012350815865213</v>
      </c>
      <c r="BE5" s="32">
        <f ca="1">OFFSET('Fixed Data'!$P$1,BE2,0)/'Fixed Data'!$Q$2</f>
        <v>0.002317180214397863</v>
      </c>
      <c r="BF5" s="78"/>
    </row>
    <row r="6" spans="1:58" ht="12.75">
      <c r="A6" s="84">
        <v>3</v>
      </c>
      <c r="B6" s="33" t="s">
        <v>327</v>
      </c>
      <c r="C6" s="86"/>
      <c r="D6" s="84"/>
      <c r="E6" s="87">
        <f t="shared" si="0"/>
        <v>1</v>
      </c>
      <c r="F6" s="32">
        <f ca="1">OFFSET('Fixed Data'!$K$1,F2,0)/'Fixed Data'!$M$2</f>
        <v>0</v>
      </c>
      <c r="G6" s="32">
        <f ca="1">OFFSET('Fixed Data'!$K$1,G2,0)/'Fixed Data'!$M$2</f>
        <v>0.001267217029176393</v>
      </c>
      <c r="H6" s="32">
        <f ca="1">OFFSET('Fixed Data'!$K$1,H2,0)/'Fixed Data'!$M$2</f>
        <v>0.0022636806084405745</v>
      </c>
      <c r="I6" s="32">
        <f ca="1">OFFSET('Fixed Data'!$K$1,I2,0)/'Fixed Data'!$M$2</f>
        <v>0.003369882439917699</v>
      </c>
      <c r="J6" s="32">
        <f ca="1">OFFSET('Fixed Data'!$K$1,J2,0)/'Fixed Data'!$M$2</f>
        <v>0.0044588017907522684</v>
      </c>
      <c r="K6" s="32">
        <f ca="1">OFFSET('Fixed Data'!$K$1,K2,0)/'Fixed Data'!$M$2</f>
        <v>0.005530294788137397</v>
      </c>
      <c r="L6" s="32">
        <f ca="1">OFFSET('Fixed Data'!$K$1,L2,0)/'Fixed Data'!$M$2</f>
        <v>0.006584216552600207</v>
      </c>
      <c r="M6" s="32">
        <f ca="1">OFFSET('Fixed Data'!$K$1,M2,0)/'Fixed Data'!$M$2</f>
        <v>0.007620421191531909</v>
      </c>
      <c r="N6" s="32">
        <f ca="1">OFFSET('Fixed Data'!$K$1,N2,0)/'Fixed Data'!$M$2</f>
        <v>0.008638761792678423</v>
      </c>
      <c r="O6" s="32">
        <f ca="1">OFFSET('Fixed Data'!$K$1,O2,0)/'Fixed Data'!$M$2</f>
        <v>0.009639090417591293</v>
      </c>
      <c r="P6" s="32">
        <f ca="1">OFFSET('Fixed Data'!$K$1,P2,0)/'Fixed Data'!$M$2</f>
        <v>0.010221962677931759</v>
      </c>
      <c r="Q6" s="32">
        <f ca="1">OFFSET('Fixed Data'!$K$1,Q2,0)/'Fixed Data'!$M$2</f>
        <v>0.011144783578556952</v>
      </c>
      <c r="R6" s="32">
        <f ca="1">OFFSET('Fixed Data'!$K$1,R2,0)/'Fixed Data'!$M$2</f>
        <v>0.012048937285250302</v>
      </c>
      <c r="S6" s="32">
        <f ca="1">OFFSET('Fixed Data'!$K$1,S2,0)/'Fixed Data'!$M$2</f>
        <v>0.012934270662595363</v>
      </c>
      <c r="T6" s="32">
        <f ca="1">OFFSET('Fixed Data'!$K$1,T2,0)/'Fixed Data'!$M$2</f>
        <v>0.013800629510501306</v>
      </c>
      <c r="U6" s="32">
        <f ca="1">OFFSET('Fixed Data'!$K$1,U2,0)/'Fixed Data'!$M$2</f>
        <v>0.014647858557384721</v>
      </c>
      <c r="V6" s="32">
        <f ca="1">OFFSET('Fixed Data'!$K$1,V2,0)/'Fixed Data'!$M$2</f>
        <v>0.01547580145330949</v>
      </c>
      <c r="W6" s="32">
        <f ca="1">OFFSET('Fixed Data'!$K$1,W2,0)/'Fixed Data'!$M$2</f>
        <v>0.016284300763085246</v>
      </c>
      <c r="X6" s="32">
        <f ca="1">OFFSET('Fixed Data'!$K$1,X2,0)/'Fixed Data'!$M$2</f>
        <v>0.017073197959323414</v>
      </c>
      <c r="Y6" s="32">
        <f ca="1">OFFSET('Fixed Data'!$K$1,Y2,0)/'Fixed Data'!$M$2</f>
        <v>0.01706624235779789</v>
      </c>
      <c r="Z6" s="32">
        <f ca="1">OFFSET('Fixed Data'!$K$1,Z2,0)/'Fixed Data'!$M$2</f>
        <v>0.017772535544115613</v>
      </c>
      <c r="AA6" s="32">
        <f ca="1">OFFSET('Fixed Data'!$K$1,AA2,0)/'Fixed Data'!$M$2</f>
        <v>0.0184585298124828</v>
      </c>
      <c r="AB6" s="32">
        <f ca="1">OFFSET('Fixed Data'!$K$1,AB2,0)/'Fixed Data'!$M$2</f>
        <v>0.019124061123435593</v>
      </c>
      <c r="AC6" s="32">
        <f ca="1">OFFSET('Fixed Data'!$K$1,AC2,0)/'Fixed Data'!$M$2</f>
        <v>0.01976896430458857</v>
      </c>
      <c r="AD6" s="32">
        <f ca="1">OFFSET('Fixed Data'!$K$1,AD2,0)/'Fixed Data'!$M$2</f>
        <v>0.020393073043406266</v>
      </c>
      <c r="AE6" s="32">
        <f ca="1">OFFSET('Fixed Data'!$K$1,AE2,0)/'Fixed Data'!$M$2</f>
        <v>0.02099621987993116</v>
      </c>
      <c r="AF6" s="32">
        <f ca="1">OFFSET('Fixed Data'!$K$1,AF2,0)/'Fixed Data'!$M$2</f>
        <v>0.02179445099104506</v>
      </c>
      <c r="AG6" s="32">
        <f ca="1">OFFSET('Fixed Data'!$K$1,AG2,0)/'Fixed Data'!$M$2</f>
        <v>0.022589159692940817</v>
      </c>
      <c r="AH6" s="32">
        <f ca="1">OFFSET('Fixed Data'!$K$1,AH2,0)/'Fixed Data'!$M$2</f>
        <v>0.023380308373452223</v>
      </c>
      <c r="AI6" s="32">
        <f ca="1">OFFSET('Fixed Data'!$K$1,AI2,0)/'Fixed Data'!$M$2</f>
        <v>0.02295278325842742</v>
      </c>
      <c r="AJ6" s="32">
        <f ca="1">OFFSET('Fixed Data'!$K$1,AJ2,0)/'Fixed Data'!$M$2</f>
        <v>0.023691583184489842</v>
      </c>
      <c r="AK6" s="32">
        <f ca="1">OFFSET('Fixed Data'!$K$1,AK2,0)/'Fixed Data'!$M$2</f>
        <v>0.024426482942922205</v>
      </c>
      <c r="AL6" s="32">
        <f ca="1">OFFSET('Fixed Data'!$K$1,AL2,0)/'Fixed Data'!$M$2</f>
        <v>0.02515744262975379</v>
      </c>
      <c r="AM6" s="32">
        <f ca="1">OFFSET('Fixed Data'!$K$1,AM2,0)/'Fixed Data'!$M$2</f>
        <v>0.02588442203947834</v>
      </c>
      <c r="AN6" s="32">
        <f ca="1">OFFSET('Fixed Data'!$K$1,AN2,0)/'Fixed Data'!$M$2</f>
        <v>0.026607380663036376</v>
      </c>
      <c r="AO6" s="32">
        <f ca="1">OFFSET('Fixed Data'!$K$1,AO2,0)/'Fixed Data'!$M$2</f>
        <v>0.027326277685784713</v>
      </c>
      <c r="AP6" s="32">
        <f ca="1">OFFSET('Fixed Data'!$K$1,AP2,0)/'Fixed Data'!$M$2</f>
        <v>0.02804107198545336</v>
      </c>
      <c r="AQ6" s="32">
        <f ca="1">OFFSET('Fixed Data'!$K$1,AQ2,0)/'Fixed Data'!$M$2</f>
        <v>0.028751722130089738</v>
      </c>
      <c r="AR6" s="32">
        <f ca="1">OFFSET('Fixed Data'!$K$1,AR2,0)/'Fixed Data'!$M$2</f>
        <v>0.029458186375989754</v>
      </c>
      <c r="AS6" s="32">
        <f ca="1">OFFSET('Fixed Data'!$K$1,AS2,0)/'Fixed Data'!$M$2</f>
        <v>0.02932216744978465</v>
      </c>
      <c r="AT6" s="32">
        <f ca="1">OFFSET('Fixed Data'!$K$1,AT2,0)/'Fixed Data'!$M$2</f>
        <v>0.029996422462780153</v>
      </c>
      <c r="AU6" s="32">
        <f ca="1">OFFSET('Fixed Data'!$K$1,AU2,0)/'Fixed Data'!$M$2</f>
        <v>0.030666245899801506</v>
      </c>
      <c r="AV6" s="32">
        <f ca="1">OFFSET('Fixed Data'!$K$1,AV2,0)/'Fixed Data'!$M$2</f>
        <v>0.031331594156417404</v>
      </c>
      <c r="AW6" s="32">
        <f ca="1">OFFSET('Fixed Data'!$K$1,AW2,0)/'Fixed Data'!$M$2</f>
        <v>0.03199242330294159</v>
      </c>
      <c r="AX6" s="32">
        <f ca="1">OFFSET('Fixed Data'!$K$1,AX2,0)/'Fixed Data'!$M$2</f>
        <v>0.032648689082270456</v>
      </c>
      <c r="AY6" s="32">
        <f ca="1">OFFSET('Fixed Data'!$K$1,AY2,0)/'Fixed Data'!$M$2</f>
        <v>0.03330034690770712</v>
      </c>
      <c r="AZ6" s="32">
        <f ca="1">OFFSET('Fixed Data'!$K$1,AZ2,0)/'Fixed Data'!$M$2</f>
        <v>0.0339473518607719</v>
      </c>
      <c r="BA6" s="32">
        <f ca="1">OFFSET('Fixed Data'!$K$1,BA2,0)/'Fixed Data'!$M$2</f>
        <v>0.034589658688999166</v>
      </c>
      <c r="BB6" s="32">
        <f ca="1">OFFSET('Fixed Data'!$K$1,BB2,0)/'Fixed Data'!$M$2</f>
        <v>0.03522722180372048</v>
      </c>
      <c r="BC6" s="32">
        <f ca="1">OFFSET('Fixed Data'!$K$1,BC2,0)/'Fixed Data'!$M$2</f>
        <v>0.03585999527783376</v>
      </c>
      <c r="BD6" s="32">
        <f ca="1">OFFSET('Fixed Data'!$K$1,BD2,0)/'Fixed Data'!$M$2</f>
        <v>0.002211389869306602</v>
      </c>
      <c r="BE6" s="32">
        <f ca="1">OFFSET('Fixed Data'!$K$1,BE2,0)/'Fixed Data'!$M$2</f>
        <v>0.002261486160279025</v>
      </c>
      <c r="BF6" s="78"/>
    </row>
    <row r="7" spans="1:58" ht="12.75">
      <c r="A7" s="84">
        <v>4</v>
      </c>
      <c r="B7" s="33" t="s">
        <v>328</v>
      </c>
      <c r="C7" s="86"/>
      <c r="D7" s="84"/>
      <c r="E7" s="87">
        <f t="shared" si="0"/>
        <v>1</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v>1</v>
      </c>
      <c r="BE7" s="32"/>
      <c r="BF7" s="78"/>
    </row>
    <row r="8" spans="1:58" ht="12.75">
      <c r="A8" s="84">
        <v>5</v>
      </c>
      <c r="B8" s="33" t="str">
        <f>Output!B13</f>
        <v>Transportation</v>
      </c>
      <c r="C8" s="86"/>
      <c r="D8" s="84"/>
      <c r="E8" s="87">
        <f t="shared" si="0"/>
        <v>1</v>
      </c>
      <c r="F8" s="32">
        <f>Output!F13/Output!$E13</f>
        <v>0.023006134969325152</v>
      </c>
      <c r="G8" s="32">
        <f>Output!G13/Output!$E13</f>
        <v>0.022883435582822086</v>
      </c>
      <c r="H8" s="32">
        <f>Output!H13/Output!$E13</f>
        <v>0.022760736196319017</v>
      </c>
      <c r="I8" s="32">
        <f>Output!I13/Output!$E13</f>
        <v>0.02263803680981595</v>
      </c>
      <c r="J8" s="32">
        <f>Output!J13/Output!$E13</f>
        <v>0.022515337423312885</v>
      </c>
      <c r="K8" s="32">
        <f>Output!K13/Output!$E13</f>
        <v>0.022392638036809815</v>
      </c>
      <c r="L8" s="32">
        <f>Output!L13/Output!$E13</f>
        <v>0.02226993865030675</v>
      </c>
      <c r="M8" s="32">
        <f>Output!M13/Output!$E13</f>
        <v>0.02214723926380368</v>
      </c>
      <c r="N8" s="32">
        <f>Output!N13/Output!$E13</f>
        <v>0.022024539877300613</v>
      </c>
      <c r="O8" s="32">
        <f>Output!O13/Output!$E13</f>
        <v>0.021901840490797544</v>
      </c>
      <c r="P8" s="32">
        <f>Output!P13/Output!$E13</f>
        <v>0.021779141104294478</v>
      </c>
      <c r="Q8" s="32">
        <f>Output!Q13/Output!$E13</f>
        <v>0.021656441717791408</v>
      </c>
      <c r="R8" s="32">
        <f>Output!R13/Output!$E13</f>
        <v>0.021533742331288342</v>
      </c>
      <c r="S8" s="32">
        <f>Output!S13/Output!$E13</f>
        <v>0.021411042944785276</v>
      </c>
      <c r="T8" s="32">
        <f>Output!T13/Output!$E13</f>
        <v>0.02128834355828221</v>
      </c>
      <c r="U8" s="32">
        <f>Output!U13/Output!$E13</f>
        <v>0.021165644171779144</v>
      </c>
      <c r="V8" s="32">
        <f>Output!V13/Output!$E13</f>
        <v>0.021042944785276074</v>
      </c>
      <c r="W8" s="32">
        <f>Output!W13/Output!$E13</f>
        <v>0.020920245398773008</v>
      </c>
      <c r="X8" s="32">
        <f>Output!X13/Output!$E13</f>
        <v>0.02079754601226994</v>
      </c>
      <c r="Y8" s="32">
        <f>Output!Y13/Output!$E13</f>
        <v>0.020674846625766873</v>
      </c>
      <c r="Z8" s="32">
        <f>Output!Z13/Output!$E13</f>
        <v>0.020552147239263803</v>
      </c>
      <c r="AA8" s="32">
        <f>Output!AA13/Output!$E13</f>
        <v>0.020429447852760737</v>
      </c>
      <c r="AB8" s="32">
        <f>Output!AB13/Output!$E13</f>
        <v>0.020306748466257667</v>
      </c>
      <c r="AC8" s="32">
        <f>Output!AC13/Output!$E13</f>
        <v>0.0201840490797546</v>
      </c>
      <c r="AD8" s="32">
        <f>Output!AD13/Output!$E13</f>
        <v>0.020061349693251535</v>
      </c>
      <c r="AE8" s="32">
        <f>Output!AE13/Output!$E13</f>
        <v>0.019938650306748466</v>
      </c>
      <c r="AF8" s="32">
        <f>Output!AF13/Output!$E13</f>
        <v>0.0198159509202454</v>
      </c>
      <c r="AG8" s="32">
        <f>Output!AG13/Output!$E13</f>
        <v>0.01969325153374233</v>
      </c>
      <c r="AH8" s="32">
        <f>Output!AH13/Output!$E13</f>
        <v>0.019570552147239264</v>
      </c>
      <c r="AI8" s="32">
        <f>Output!AI13/Output!$E13</f>
        <v>0.019447852760736194</v>
      </c>
      <c r="AJ8" s="32">
        <f>Output!AJ13/Output!$E13</f>
        <v>0.01932515337423313</v>
      </c>
      <c r="AK8" s="32">
        <f>Output!AK13/Output!$E13</f>
        <v>0.019202453987730062</v>
      </c>
      <c r="AL8" s="32">
        <f>Output!AL13/Output!$E13</f>
        <v>0.019079754601226993</v>
      </c>
      <c r="AM8" s="32">
        <f>Output!AM13/Output!$E13</f>
        <v>0.018957055214723927</v>
      </c>
      <c r="AN8" s="32">
        <f>Output!AN13/Output!$E13</f>
        <v>0.018834355828220857</v>
      </c>
      <c r="AO8" s="32">
        <f>Output!AO13/Output!$E13</f>
        <v>0.01871165644171779</v>
      </c>
      <c r="AP8" s="32">
        <f>Output!AP13/Output!$E13</f>
        <v>0.01858895705521472</v>
      </c>
      <c r="AQ8" s="32">
        <f>Output!AQ13/Output!$E13</f>
        <v>0.018466257668711655</v>
      </c>
      <c r="AR8" s="32">
        <f>Output!AR13/Output!$E13</f>
        <v>0.01834355828220859</v>
      </c>
      <c r="AS8" s="32">
        <f>Output!AS13/Output!$E13</f>
        <v>0.018220858895705523</v>
      </c>
      <c r="AT8" s="32">
        <f>Output!AT13/Output!$E13</f>
        <v>0.018098159509202454</v>
      </c>
      <c r="AU8" s="32">
        <f>Output!AU13/Output!$E13</f>
        <v>0.017975460122699388</v>
      </c>
      <c r="AV8" s="32">
        <f>Output!AV13/Output!$E13</f>
        <v>0.01785276073619632</v>
      </c>
      <c r="AW8" s="32">
        <f>Output!AW13/Output!$E13</f>
        <v>0.017730061349693252</v>
      </c>
      <c r="AX8" s="32">
        <f>Output!AX13/Output!$E13</f>
        <v>0.017607361963190186</v>
      </c>
      <c r="AY8" s="32">
        <f>Output!AY13/Output!$E13</f>
        <v>0.017484662576687116</v>
      </c>
      <c r="AZ8" s="32">
        <f>Output!AZ13/Output!$E13</f>
        <v>0.01736196319018405</v>
      </c>
      <c r="BA8" s="32">
        <f>Output!BA13/Output!$E13</f>
        <v>0.01723926380368098</v>
      </c>
      <c r="BB8" s="32">
        <f>Output!BB13/Output!$E13</f>
        <v>0.017116564417177915</v>
      </c>
      <c r="BC8" s="32">
        <f>Output!BC13/Output!$E13</f>
        <v>0.01699386503067485</v>
      </c>
      <c r="BD8" s="32">
        <f>Output!BD13/Output!$E13</f>
        <v>0</v>
      </c>
      <c r="BE8" s="32">
        <f>Output!BE13/Output!$E13</f>
        <v>0</v>
      </c>
      <c r="BF8" s="78"/>
    </row>
    <row r="9" spans="1:58" ht="12.75">
      <c r="A9" s="84">
        <v>6</v>
      </c>
      <c r="B9" s="33" t="str">
        <f>Output!B14</f>
        <v>Process</v>
      </c>
      <c r="C9" s="86"/>
      <c r="D9" s="84"/>
      <c r="E9" s="87">
        <f t="shared" si="0"/>
        <v>1.0000000000000002</v>
      </c>
      <c r="F9" s="32">
        <f>Output!F14/Output!$E14</f>
        <v>0.022792022792022838</v>
      </c>
      <c r="G9" s="32">
        <f>Output!G14/Output!$E14</f>
        <v>0.022678062678062723</v>
      </c>
      <c r="H9" s="32">
        <f>Output!H14/Output!$E14</f>
        <v>0.02256410256410261</v>
      </c>
      <c r="I9" s="32">
        <f>Output!I14/Output!$E14</f>
        <v>0.022450142450142496</v>
      </c>
      <c r="J9" s="32">
        <f>Output!J14/Output!$E14</f>
        <v>0.022336182336182384</v>
      </c>
      <c r="K9" s="32">
        <f>Output!K14/Output!$E14</f>
        <v>0.022222222222222268</v>
      </c>
      <c r="L9" s="32">
        <f>Output!L14/Output!$E14</f>
        <v>0.022108262108262153</v>
      </c>
      <c r="M9" s="32">
        <f>Output!M14/Output!$E14</f>
        <v>0.02199430199430204</v>
      </c>
      <c r="N9" s="32">
        <f>Output!N14/Output!$E14</f>
        <v>0.021880341880341905</v>
      </c>
      <c r="O9" s="32">
        <f>Output!O14/Output!$E14</f>
        <v>0.02176638176638179</v>
      </c>
      <c r="P9" s="32">
        <f>Output!P14/Output!$E14</f>
        <v>0.021652421652421674</v>
      </c>
      <c r="Q9" s="32">
        <f>Output!Q14/Output!$E14</f>
        <v>0.021538461538461562</v>
      </c>
      <c r="R9" s="32">
        <f>Output!R14/Output!$E14</f>
        <v>0.021424501424501446</v>
      </c>
      <c r="S9" s="32">
        <f>Output!S14/Output!$E14</f>
        <v>0.021310541310541335</v>
      </c>
      <c r="T9" s="32">
        <f>Output!T14/Output!$E14</f>
        <v>0.02119658119658122</v>
      </c>
      <c r="U9" s="32">
        <f>Output!U14/Output!$E14</f>
        <v>0.021082621082621104</v>
      </c>
      <c r="V9" s="32">
        <f>Output!V14/Output!$E14</f>
        <v>0.020968660968660992</v>
      </c>
      <c r="W9" s="32">
        <f>Output!W14/Output!$E14</f>
        <v>0.020854700854700873</v>
      </c>
      <c r="X9" s="32">
        <f>Output!X14/Output!$E14</f>
        <v>0.02074074074074076</v>
      </c>
      <c r="Y9" s="32">
        <f>Output!Y14/Output!$E14</f>
        <v>0.020626780626780646</v>
      </c>
      <c r="Z9" s="32">
        <f>Output!Z14/Output!$E14</f>
        <v>0.02051282051282053</v>
      </c>
      <c r="AA9" s="32">
        <f>Output!AA14/Output!$E14</f>
        <v>0.020398860398860418</v>
      </c>
      <c r="AB9" s="32">
        <f>Output!AB14/Output!$E14</f>
        <v>0.020284900284900282</v>
      </c>
      <c r="AC9" s="32">
        <f>Output!AC14/Output!$E14</f>
        <v>0.020170940170940167</v>
      </c>
      <c r="AD9" s="32">
        <f>Output!AD14/Output!$E14</f>
        <v>0.02005698005698005</v>
      </c>
      <c r="AE9" s="32">
        <f>Output!AE14/Output!$E14</f>
        <v>0.01994301994301994</v>
      </c>
      <c r="AF9" s="32">
        <f>Output!AF14/Output!$E14</f>
        <v>0.019829059829059824</v>
      </c>
      <c r="AG9" s="32">
        <f>Output!AG14/Output!$E14</f>
        <v>0.019715099715099712</v>
      </c>
      <c r="AH9" s="32">
        <f>Output!AH14/Output!$E14</f>
        <v>0.019601139601139596</v>
      </c>
      <c r="AI9" s="32">
        <f>Output!AI14/Output!$E14</f>
        <v>0.01948717948717948</v>
      </c>
      <c r="AJ9" s="32">
        <f>Output!AJ14/Output!$E14</f>
        <v>0.01937321937321937</v>
      </c>
      <c r="AK9" s="32">
        <f>Output!AK14/Output!$E14</f>
        <v>0.019259259259259254</v>
      </c>
      <c r="AL9" s="32">
        <f>Output!AL14/Output!$E14</f>
        <v>0.019145299145299142</v>
      </c>
      <c r="AM9" s="32">
        <f>Output!AM14/Output!$E14</f>
        <v>0.019031339031339026</v>
      </c>
      <c r="AN9" s="32">
        <f>Output!AN14/Output!$E14</f>
        <v>0.01891737891737891</v>
      </c>
      <c r="AO9" s="32">
        <f>Output!AO14/Output!$E14</f>
        <v>0.0188034188034188</v>
      </c>
      <c r="AP9" s="32">
        <f>Output!AP14/Output!$E14</f>
        <v>0.018689458689458663</v>
      </c>
      <c r="AQ9" s="32">
        <f>Output!AQ14/Output!$E14</f>
        <v>0.018575498575498547</v>
      </c>
      <c r="AR9" s="32">
        <f>Output!AR14/Output!$E14</f>
        <v>0.01846153846153843</v>
      </c>
      <c r="AS9" s="32">
        <f>Output!AS14/Output!$E14</f>
        <v>0.01834757834757832</v>
      </c>
      <c r="AT9" s="32">
        <f>Output!AT14/Output!$E14</f>
        <v>0.0182336182336182</v>
      </c>
      <c r="AU9" s="32">
        <f>Output!AU14/Output!$E14</f>
        <v>0.01811965811965809</v>
      </c>
      <c r="AV9" s="32">
        <f>Output!AV14/Output!$E14</f>
        <v>0.018005698005697974</v>
      </c>
      <c r="AW9" s="32">
        <f>Output!AW14/Output!$E14</f>
        <v>0.017891737891737862</v>
      </c>
      <c r="AX9" s="32">
        <f>Output!AX14/Output!$E14</f>
        <v>0.017777777777777747</v>
      </c>
      <c r="AY9" s="32">
        <f>Output!AY14/Output!$E14</f>
        <v>0.01766381766381763</v>
      </c>
      <c r="AZ9" s="32">
        <f>Output!AZ14/Output!$E14</f>
        <v>0.01754985754985752</v>
      </c>
      <c r="BA9" s="32">
        <f>Output!BA14/Output!$E14</f>
        <v>0.017435897435897404</v>
      </c>
      <c r="BB9" s="32">
        <f>Output!BB14/Output!$E14</f>
        <v>0.017321937321937292</v>
      </c>
      <c r="BC9" s="32">
        <f>Output!BC14/Output!$E14</f>
        <v>0.017207977207977173</v>
      </c>
      <c r="BD9" s="32">
        <f>Output!BD14/Output!$E14</f>
        <v>0</v>
      </c>
      <c r="BE9" s="32">
        <f>Output!BE14/Output!$E14</f>
        <v>0</v>
      </c>
      <c r="BF9" s="78"/>
    </row>
    <row r="10" spans="1:58" ht="12.75">
      <c r="A10" s="84">
        <v>7</v>
      </c>
      <c r="B10" s="33" t="str">
        <f>Output!B15</f>
        <v>Landfill</v>
      </c>
      <c r="C10" s="86"/>
      <c r="D10" s="84"/>
      <c r="E10" s="87">
        <f t="shared" si="0"/>
        <v>0.9999999999999991</v>
      </c>
      <c r="F10" s="32">
        <f>Output!F15/Output!$E15</f>
        <v>0.03278688524590164</v>
      </c>
      <c r="G10" s="32">
        <f>Output!G15/Output!$E15</f>
        <v>0.03278688524590164</v>
      </c>
      <c r="H10" s="32">
        <f>Output!H15/Output!$E15</f>
        <v>0.03278688524590164</v>
      </c>
      <c r="I10" s="32">
        <f>Output!I15/Output!$E15</f>
        <v>0.03278688524590164</v>
      </c>
      <c r="J10" s="32">
        <f>Output!J15/Output!$E15</f>
        <v>0.03278688524590164</v>
      </c>
      <c r="K10" s="32">
        <f>Output!K15/Output!$E15</f>
        <v>0.03278688524590164</v>
      </c>
      <c r="L10" s="32">
        <f>Output!L15/Output!$E15</f>
        <v>0.03278688524590164</v>
      </c>
      <c r="M10" s="32">
        <f>Output!M15/Output!$E15</f>
        <v>0.03278688524590164</v>
      </c>
      <c r="N10" s="32">
        <f>Output!N15/Output!$E15</f>
        <v>0.03278688524590164</v>
      </c>
      <c r="O10" s="32">
        <f>Output!O15/Output!$E15</f>
        <v>0.03278688524590164</v>
      </c>
      <c r="P10" s="32">
        <f>Output!P15/Output!$E15</f>
        <v>0.02622950819672131</v>
      </c>
      <c r="Q10" s="32">
        <f>Output!Q15/Output!$E15</f>
        <v>0.02622950819672131</v>
      </c>
      <c r="R10" s="32">
        <f>Output!R15/Output!$E15</f>
        <v>0.02622950819672131</v>
      </c>
      <c r="S10" s="32">
        <f>Output!S15/Output!$E15</f>
        <v>0.02622950819672131</v>
      </c>
      <c r="T10" s="32">
        <f>Output!T15/Output!$E15</f>
        <v>0.02622950819672131</v>
      </c>
      <c r="U10" s="32">
        <f>Output!U15/Output!$E15</f>
        <v>0.02622950819672131</v>
      </c>
      <c r="V10" s="32">
        <f>Output!V15/Output!$E15</f>
        <v>0.02622950819672131</v>
      </c>
      <c r="W10" s="32">
        <f>Output!W15/Output!$E15</f>
        <v>0.02622950819672131</v>
      </c>
      <c r="X10" s="32">
        <f>Output!X15/Output!$E15</f>
        <v>0.02622950819672131</v>
      </c>
      <c r="Y10" s="32">
        <f>Output!Y15/Output!$E15</f>
        <v>0.019672131147540985</v>
      </c>
      <c r="Z10" s="32">
        <f>Output!Z15/Output!$E15</f>
        <v>0.019672131147540985</v>
      </c>
      <c r="AA10" s="32">
        <f>Output!AA15/Output!$E15</f>
        <v>0.019672131147540985</v>
      </c>
      <c r="AB10" s="32">
        <f>Output!AB15/Output!$E15</f>
        <v>0.019672131147540985</v>
      </c>
      <c r="AC10" s="32">
        <f>Output!AC15/Output!$E15</f>
        <v>0.019672131147540985</v>
      </c>
      <c r="AD10" s="32">
        <f>Output!AD15/Output!$E15</f>
        <v>0.019672131147540985</v>
      </c>
      <c r="AE10" s="32">
        <f>Output!AE15/Output!$E15</f>
        <v>0.019672131147540985</v>
      </c>
      <c r="AF10" s="32">
        <f>Output!AF15/Output!$E15</f>
        <v>0.019672131147540985</v>
      </c>
      <c r="AG10" s="32">
        <f>Output!AG15/Output!$E15</f>
        <v>0.019672131147540985</v>
      </c>
      <c r="AH10" s="32">
        <f>Output!AH15/Output!$E15</f>
        <v>0.019672131147540985</v>
      </c>
      <c r="AI10" s="32">
        <f>Output!AI15/Output!$E15</f>
        <v>0.013114754098360656</v>
      </c>
      <c r="AJ10" s="32">
        <f>Output!AJ15/Output!$E15</f>
        <v>0.013114754098360656</v>
      </c>
      <c r="AK10" s="32">
        <f>Output!AK15/Output!$E15</f>
        <v>0.013114754098360656</v>
      </c>
      <c r="AL10" s="32">
        <f>Output!AL15/Output!$E15</f>
        <v>0.013114754098360656</v>
      </c>
      <c r="AM10" s="32">
        <f>Output!AM15/Output!$E15</f>
        <v>0.013114754098360656</v>
      </c>
      <c r="AN10" s="32">
        <f>Output!AN15/Output!$E15</f>
        <v>0.013114754098360656</v>
      </c>
      <c r="AO10" s="32">
        <f>Output!AO15/Output!$E15</f>
        <v>0.013114754098360656</v>
      </c>
      <c r="AP10" s="32">
        <f>Output!AP15/Output!$E15</f>
        <v>0.013114754098360656</v>
      </c>
      <c r="AQ10" s="32">
        <f>Output!AQ15/Output!$E15</f>
        <v>0.013114754098360656</v>
      </c>
      <c r="AR10" s="32">
        <f>Output!AR15/Output!$E15</f>
        <v>0.013114754098360656</v>
      </c>
      <c r="AS10" s="32">
        <f>Output!AS15/Output!$E15</f>
        <v>0.009836065573770493</v>
      </c>
      <c r="AT10" s="32">
        <f>Output!AT15/Output!$E15</f>
        <v>0.009836065573770493</v>
      </c>
      <c r="AU10" s="32">
        <f>Output!AU15/Output!$E15</f>
        <v>0.009836065573770493</v>
      </c>
      <c r="AV10" s="32">
        <f>Output!AV15/Output!$E15</f>
        <v>0.009836065573770493</v>
      </c>
      <c r="AW10" s="32">
        <f>Output!AW15/Output!$E15</f>
        <v>0.009836065573770493</v>
      </c>
      <c r="AX10" s="32">
        <f>Output!AX15/Output!$E15</f>
        <v>0.009836065573770493</v>
      </c>
      <c r="AY10" s="32">
        <f>Output!AY15/Output!$E15</f>
        <v>0.009836065573770493</v>
      </c>
      <c r="AZ10" s="32">
        <f>Output!AZ15/Output!$E15</f>
        <v>0.009836065573770493</v>
      </c>
      <c r="BA10" s="32">
        <f>Output!BA15/Output!$E15</f>
        <v>0.009836065573770493</v>
      </c>
      <c r="BB10" s="32">
        <f>Output!BB15/Output!$E15</f>
        <v>0.009836065573770493</v>
      </c>
      <c r="BC10" s="32">
        <f>Output!BC15/Output!$E15</f>
        <v>0.009836065573770493</v>
      </c>
      <c r="BD10" s="32">
        <f>Output!BD15/Output!$E15</f>
        <v>0</v>
      </c>
      <c r="BE10" s="32">
        <f>Output!BE15/Output!$E15</f>
        <v>0</v>
      </c>
      <c r="BF10" s="78"/>
    </row>
    <row r="11" spans="1:58" ht="12.75">
      <c r="A11" s="84">
        <v>8</v>
      </c>
      <c r="B11" s="33" t="str">
        <f>Output!B16</f>
        <v>Transition</v>
      </c>
      <c r="C11" s="86"/>
      <c r="D11" s="84"/>
      <c r="E11" s="87">
        <f t="shared" si="0"/>
        <v>1.0000000000000002</v>
      </c>
      <c r="F11" s="32">
        <f>Output!F16/Output!$E16</f>
        <v>0.07692307692307693</v>
      </c>
      <c r="G11" s="32">
        <f>Output!G16/Output!$E16</f>
        <v>0.07384615384615384</v>
      </c>
      <c r="H11" s="32">
        <f>Output!H16/Output!$E16</f>
        <v>0.07076923076923076</v>
      </c>
      <c r="I11" s="32">
        <f>Output!I16/Output!$E16</f>
        <v>0.0676923076923077</v>
      </c>
      <c r="J11" s="32">
        <f>Output!J16/Output!$E16</f>
        <v>0.06461538461538462</v>
      </c>
      <c r="K11" s="32">
        <f>Output!K16/Output!$E16</f>
        <v>0.06153846153846154</v>
      </c>
      <c r="L11" s="32">
        <f>Output!L16/Output!$E16</f>
        <v>0.05846153846153846</v>
      </c>
      <c r="M11" s="32">
        <f>Output!M16/Output!$E16</f>
        <v>0.055384615384615386</v>
      </c>
      <c r="N11" s="32">
        <f>Output!N16/Output!$E16</f>
        <v>0.052307692307692305</v>
      </c>
      <c r="O11" s="32">
        <f>Output!O16/Output!$E16</f>
        <v>0.04923076923076923</v>
      </c>
      <c r="P11" s="32">
        <f>Output!P16/Output!$E16</f>
        <v>0.046153846153846156</v>
      </c>
      <c r="Q11" s="32">
        <f>Output!Q16/Output!$E16</f>
        <v>0.043076923076923075</v>
      </c>
      <c r="R11" s="32">
        <f>Output!R16/Output!$E16</f>
        <v>0.04</v>
      </c>
      <c r="S11" s="32">
        <f>Output!S16/Output!$E16</f>
        <v>0.03692307692307692</v>
      </c>
      <c r="T11" s="32">
        <f>Output!T16/Output!$E16</f>
        <v>0.03384615384615385</v>
      </c>
      <c r="U11" s="32">
        <f>Output!U16/Output!$E16</f>
        <v>0.03076923076923077</v>
      </c>
      <c r="V11" s="32">
        <f>Output!V16/Output!$E16</f>
        <v>0.027692307692307693</v>
      </c>
      <c r="W11" s="32">
        <f>Output!W16/Output!$E16</f>
        <v>0.024615384615384615</v>
      </c>
      <c r="X11" s="32">
        <f>Output!X16/Output!$E16</f>
        <v>0.021538461538461538</v>
      </c>
      <c r="Y11" s="32">
        <f>Output!Y16/Output!$E16</f>
        <v>0.01846153846153846</v>
      </c>
      <c r="Z11" s="32">
        <f>Output!Z16/Output!$E16</f>
        <v>0.015384615384615385</v>
      </c>
      <c r="AA11" s="32">
        <f>Output!AA16/Output!$E16</f>
        <v>0.012307692307692308</v>
      </c>
      <c r="AB11" s="32">
        <f>Output!AB16/Output!$E16</f>
        <v>0.00923076923076923</v>
      </c>
      <c r="AC11" s="32">
        <f>Output!AC16/Output!$E16</f>
        <v>0.006153846153846154</v>
      </c>
      <c r="AD11" s="32">
        <f>Output!AD16/Output!$E16</f>
        <v>0.003076923076923077</v>
      </c>
      <c r="AE11" s="32">
        <f>Output!AE16/Output!$E16</f>
        <v>0</v>
      </c>
      <c r="AF11" s="32">
        <f>Output!AF16/Output!$E16</f>
        <v>0</v>
      </c>
      <c r="AG11" s="32">
        <f>Output!AG16/Output!$E16</f>
        <v>0</v>
      </c>
      <c r="AH11" s="32">
        <f>Output!AH16/Output!$E16</f>
        <v>0</v>
      </c>
      <c r="AI11" s="32">
        <f>Output!AI16/Output!$E16</f>
        <v>0</v>
      </c>
      <c r="AJ11" s="32">
        <f>Output!AJ16/Output!$E16</f>
        <v>0</v>
      </c>
      <c r="AK11" s="32">
        <f>Output!AK16/Output!$E16</f>
        <v>0</v>
      </c>
      <c r="AL11" s="32">
        <f>Output!AL16/Output!$E16</f>
        <v>0</v>
      </c>
      <c r="AM11" s="32">
        <f>Output!AM16/Output!$E16</f>
        <v>0</v>
      </c>
      <c r="AN11" s="32">
        <f>Output!AN16/Output!$E16</f>
        <v>0</v>
      </c>
      <c r="AO11" s="32">
        <f>Output!AO16/Output!$E16</f>
        <v>0</v>
      </c>
      <c r="AP11" s="32">
        <f>Output!AP16/Output!$E16</f>
        <v>0</v>
      </c>
      <c r="AQ11" s="32">
        <f>Output!AQ16/Output!$E16</f>
        <v>0</v>
      </c>
      <c r="AR11" s="32">
        <f>Output!AR16/Output!$E16</f>
        <v>0</v>
      </c>
      <c r="AS11" s="32">
        <f>Output!AS16/Output!$E16</f>
        <v>0</v>
      </c>
      <c r="AT11" s="32">
        <f>Output!AT16/Output!$E16</f>
        <v>0</v>
      </c>
      <c r="AU11" s="32">
        <f>Output!AU16/Output!$E16</f>
        <v>0</v>
      </c>
      <c r="AV11" s="32">
        <f>Output!AV16/Output!$E16</f>
        <v>0</v>
      </c>
      <c r="AW11" s="32">
        <f>Output!AW16/Output!$E16</f>
        <v>0</v>
      </c>
      <c r="AX11" s="32">
        <f>Output!AX16/Output!$E16</f>
        <v>0</v>
      </c>
      <c r="AY11" s="32">
        <f>Output!AY16/Output!$E16</f>
        <v>0</v>
      </c>
      <c r="AZ11" s="32">
        <f>Output!AZ16/Output!$E16</f>
        <v>0</v>
      </c>
      <c r="BA11" s="32">
        <f>Output!BA16/Output!$E16</f>
        <v>0</v>
      </c>
      <c r="BB11" s="32">
        <f>Output!BB16/Output!$E16</f>
        <v>0</v>
      </c>
      <c r="BC11" s="32">
        <f>Output!BC16/Output!$E16</f>
        <v>0</v>
      </c>
      <c r="BD11" s="32">
        <f>Output!BD16/Output!$E16</f>
        <v>0</v>
      </c>
      <c r="BE11" s="32">
        <f>Output!BE16/Output!$E16</f>
        <v>0</v>
      </c>
      <c r="BF11" s="78"/>
    </row>
    <row r="12" spans="1:58" ht="12.75">
      <c r="A12" s="84">
        <v>9</v>
      </c>
      <c r="B12" s="33" t="str">
        <f>Output!B17</f>
        <v>Corporate</v>
      </c>
      <c r="C12" s="88"/>
      <c r="E12" s="87">
        <f t="shared" si="0"/>
        <v>1</v>
      </c>
      <c r="F12" s="32">
        <f>Output!F17/Output!$E17</f>
        <v>0.05057471264367816</v>
      </c>
      <c r="G12" s="32">
        <f>Output!G17/Output!$E17</f>
        <v>0.04827586206896552</v>
      </c>
      <c r="H12" s="32">
        <f>Output!H17/Output!$E17</f>
        <v>0.01839080459770115</v>
      </c>
      <c r="I12" s="32">
        <f>Output!I17/Output!$E17</f>
        <v>0.01839080459770115</v>
      </c>
      <c r="J12" s="32">
        <f>Output!J17/Output!$E17</f>
        <v>0.01839080459770115</v>
      </c>
      <c r="K12" s="32">
        <f>Output!K17/Output!$E17</f>
        <v>0.01839080459770115</v>
      </c>
      <c r="L12" s="32">
        <f>Output!L17/Output!$E17</f>
        <v>0.01839080459770115</v>
      </c>
      <c r="M12" s="32">
        <f>Output!M17/Output!$E17</f>
        <v>0.01839080459770115</v>
      </c>
      <c r="N12" s="32">
        <f>Output!N17/Output!$E17</f>
        <v>0.01839080459770115</v>
      </c>
      <c r="O12" s="32">
        <f>Output!O17/Output!$E17</f>
        <v>0.01839080459770115</v>
      </c>
      <c r="P12" s="32">
        <f>Output!P17/Output!$E17</f>
        <v>0.01839080459770115</v>
      </c>
      <c r="Q12" s="32">
        <f>Output!Q17/Output!$E17</f>
        <v>0.01839080459770115</v>
      </c>
      <c r="R12" s="32">
        <f>Output!R17/Output!$E17</f>
        <v>0.01839080459770115</v>
      </c>
      <c r="S12" s="32">
        <f>Output!S17/Output!$E17</f>
        <v>0.01839080459770115</v>
      </c>
      <c r="T12" s="32">
        <f>Output!T17/Output!$E17</f>
        <v>0.01839080459770115</v>
      </c>
      <c r="U12" s="32">
        <f>Output!U17/Output!$E17</f>
        <v>0.01839080459770115</v>
      </c>
      <c r="V12" s="32">
        <f>Output!V17/Output!$E17</f>
        <v>0.01839080459770115</v>
      </c>
      <c r="W12" s="32">
        <f>Output!W17/Output!$E17</f>
        <v>0.01839080459770115</v>
      </c>
      <c r="X12" s="32">
        <f>Output!X17/Output!$E17</f>
        <v>0.01839080459770115</v>
      </c>
      <c r="Y12" s="32">
        <f>Output!Y17/Output!$E17</f>
        <v>0.01839080459770115</v>
      </c>
      <c r="Z12" s="32">
        <f>Output!Z17/Output!$E17</f>
        <v>0.01839080459770115</v>
      </c>
      <c r="AA12" s="32">
        <f>Output!AA17/Output!$E17</f>
        <v>0.01839080459770115</v>
      </c>
      <c r="AB12" s="32">
        <f>Output!AB17/Output!$E17</f>
        <v>0.01839080459770115</v>
      </c>
      <c r="AC12" s="32">
        <f>Output!AC17/Output!$E17</f>
        <v>0.01839080459770115</v>
      </c>
      <c r="AD12" s="32">
        <f>Output!AD17/Output!$E17</f>
        <v>0.01839080459770115</v>
      </c>
      <c r="AE12" s="32">
        <f>Output!AE17/Output!$E17</f>
        <v>0.01839080459770115</v>
      </c>
      <c r="AF12" s="32">
        <f>Output!AF17/Output!$E17</f>
        <v>0.01839080459770115</v>
      </c>
      <c r="AG12" s="32">
        <f>Output!AG17/Output!$E17</f>
        <v>0.01839080459770115</v>
      </c>
      <c r="AH12" s="32">
        <f>Output!AH17/Output!$E17</f>
        <v>0.01839080459770115</v>
      </c>
      <c r="AI12" s="32">
        <f>Output!AI17/Output!$E17</f>
        <v>0.01839080459770115</v>
      </c>
      <c r="AJ12" s="32">
        <f>Output!AJ17/Output!$E17</f>
        <v>0.01839080459770115</v>
      </c>
      <c r="AK12" s="32">
        <f>Output!AK17/Output!$E17</f>
        <v>0.01839080459770115</v>
      </c>
      <c r="AL12" s="32">
        <f>Output!AL17/Output!$E17</f>
        <v>0.01839080459770115</v>
      </c>
      <c r="AM12" s="32">
        <f>Output!AM17/Output!$E17</f>
        <v>0.01839080459770115</v>
      </c>
      <c r="AN12" s="32">
        <f>Output!AN17/Output!$E17</f>
        <v>0.01839080459770115</v>
      </c>
      <c r="AO12" s="32">
        <f>Output!AO17/Output!$E17</f>
        <v>0.01839080459770115</v>
      </c>
      <c r="AP12" s="32">
        <f>Output!AP17/Output!$E17</f>
        <v>0.01839080459770115</v>
      </c>
      <c r="AQ12" s="32">
        <f>Output!AQ17/Output!$E17</f>
        <v>0.01839080459770115</v>
      </c>
      <c r="AR12" s="32">
        <f>Output!AR17/Output!$E17</f>
        <v>0.01839080459770115</v>
      </c>
      <c r="AS12" s="32">
        <f>Output!AS17/Output!$E17</f>
        <v>0.01839080459770115</v>
      </c>
      <c r="AT12" s="32">
        <f>Output!AT17/Output!$E17</f>
        <v>0.01839080459770115</v>
      </c>
      <c r="AU12" s="32">
        <f>Output!AU17/Output!$E17</f>
        <v>0.01839080459770115</v>
      </c>
      <c r="AV12" s="32">
        <f>Output!AV17/Output!$E17</f>
        <v>0.01839080459770115</v>
      </c>
      <c r="AW12" s="32">
        <f>Output!AW17/Output!$E17</f>
        <v>0.01839080459770115</v>
      </c>
      <c r="AX12" s="32">
        <f>Output!AX17/Output!$E17</f>
        <v>0.01839080459770115</v>
      </c>
      <c r="AY12" s="32">
        <f>Output!AY17/Output!$E17</f>
        <v>0.01839080459770115</v>
      </c>
      <c r="AZ12" s="32">
        <f>Output!AZ17/Output!$E17</f>
        <v>0.01839080459770115</v>
      </c>
      <c r="BA12" s="32">
        <f>Output!BA17/Output!$E17</f>
        <v>0.01839080459770115</v>
      </c>
      <c r="BB12" s="32">
        <f>Output!BB17/Output!$E17</f>
        <v>0.01839080459770115</v>
      </c>
      <c r="BC12" s="32">
        <f>Output!BC17/Output!$E17</f>
        <v>0.01839080459770115</v>
      </c>
      <c r="BD12" s="32">
        <f>Output!BD17/Output!$E17</f>
        <v>0.009195402298850575</v>
      </c>
      <c r="BE12" s="32">
        <f>Output!BE17/Output!$E17</f>
        <v>0.009195402298850575</v>
      </c>
      <c r="BF12" s="78"/>
    </row>
    <row r="13" spans="1:58" ht="12.75">
      <c r="A13" s="84">
        <v>10</v>
      </c>
      <c r="B13" s="33" t="s">
        <v>815</v>
      </c>
      <c r="C13" s="86"/>
      <c r="D13" s="84"/>
      <c r="E13" s="87">
        <f t="shared" si="0"/>
        <v>1</v>
      </c>
      <c r="F13" s="32">
        <f>Revenue!F8</f>
        <v>0</v>
      </c>
      <c r="G13" s="32">
        <f>Revenue!G8</f>
        <v>0</v>
      </c>
      <c r="H13" s="32">
        <f>Revenue!H8</f>
        <v>0</v>
      </c>
      <c r="I13" s="32">
        <f>Revenue!I8</f>
        <v>0</v>
      </c>
      <c r="J13" s="32">
        <f>Revenue!J8</f>
        <v>0</v>
      </c>
      <c r="K13" s="32">
        <f>Revenue!K8</f>
        <v>0</v>
      </c>
      <c r="L13" s="32">
        <f>Revenue!L8</f>
        <v>0</v>
      </c>
      <c r="M13" s="32">
        <f>Revenue!M8</f>
        <v>0</v>
      </c>
      <c r="N13" s="32">
        <f>Revenue!N8</f>
        <v>0</v>
      </c>
      <c r="O13" s="32">
        <f>Revenue!O8</f>
        <v>0.0027397260273972603</v>
      </c>
      <c r="P13" s="32">
        <f>Revenue!P8</f>
        <v>0.005479452054794521</v>
      </c>
      <c r="Q13" s="32">
        <f>Revenue!Q8</f>
        <v>0.00821917808219178</v>
      </c>
      <c r="R13" s="32">
        <f>Revenue!R8</f>
        <v>0.010958904109589041</v>
      </c>
      <c r="S13" s="32">
        <f>Revenue!S8</f>
        <v>0.0136986301369863</v>
      </c>
      <c r="T13" s="32">
        <f>Revenue!T8</f>
        <v>0.01643835616438356</v>
      </c>
      <c r="U13" s="32">
        <f>Revenue!U8</f>
        <v>0.019178082191780823</v>
      </c>
      <c r="V13" s="32">
        <f>Revenue!V8</f>
        <v>0.021917808219178082</v>
      </c>
      <c r="W13" s="32">
        <f>Revenue!W8</f>
        <v>0.024657534246575342</v>
      </c>
      <c r="X13" s="32">
        <f>Revenue!X8</f>
        <v>0.0273972602739726</v>
      </c>
      <c r="Y13" s="32">
        <f>Revenue!Y8</f>
        <v>0.0273972602739726</v>
      </c>
      <c r="Z13" s="32">
        <f>Revenue!Z8</f>
        <v>0.0273972602739726</v>
      </c>
      <c r="AA13" s="32">
        <f>Revenue!AA8</f>
        <v>0.0273972602739726</v>
      </c>
      <c r="AB13" s="32">
        <f>Revenue!AB8</f>
        <v>0.0273972602739726</v>
      </c>
      <c r="AC13" s="32">
        <f>Revenue!AC8</f>
        <v>0.0273972602739726</v>
      </c>
      <c r="AD13" s="32">
        <f>Revenue!AD8</f>
        <v>0.0273972602739726</v>
      </c>
      <c r="AE13" s="32">
        <f>Revenue!AE8</f>
        <v>0.0273972602739726</v>
      </c>
      <c r="AF13" s="32">
        <f>Revenue!AF8</f>
        <v>0.0273972602739726</v>
      </c>
      <c r="AG13" s="32">
        <f>Revenue!AG8</f>
        <v>0.0273972602739726</v>
      </c>
      <c r="AH13" s="32">
        <f>Revenue!AH8</f>
        <v>0.0273972602739726</v>
      </c>
      <c r="AI13" s="32">
        <f>Revenue!AI8</f>
        <v>0.0273972602739726</v>
      </c>
      <c r="AJ13" s="32">
        <f>Revenue!AJ8</f>
        <v>0.0273972602739726</v>
      </c>
      <c r="AK13" s="32">
        <f>Revenue!AK8</f>
        <v>0.0273972602739726</v>
      </c>
      <c r="AL13" s="32">
        <f>Revenue!AL8</f>
        <v>0.0273972602739726</v>
      </c>
      <c r="AM13" s="32">
        <f>Revenue!AM8</f>
        <v>0.0273972602739726</v>
      </c>
      <c r="AN13" s="32">
        <f>Revenue!AN8</f>
        <v>0.0273972602739726</v>
      </c>
      <c r="AO13" s="32">
        <f>Revenue!AO8</f>
        <v>0.0273972602739726</v>
      </c>
      <c r="AP13" s="32">
        <f>Revenue!AP8</f>
        <v>0.0273972602739726</v>
      </c>
      <c r="AQ13" s="32">
        <f>Revenue!AQ8</f>
        <v>0.0273972602739726</v>
      </c>
      <c r="AR13" s="32">
        <f>Revenue!AR8</f>
        <v>0.0273972602739726</v>
      </c>
      <c r="AS13" s="32">
        <f>Revenue!AS8</f>
        <v>0.0273972602739726</v>
      </c>
      <c r="AT13" s="32">
        <f>Revenue!AT8</f>
        <v>0.0273972602739726</v>
      </c>
      <c r="AU13" s="32">
        <f>Revenue!AU8</f>
        <v>0.0273972602739726</v>
      </c>
      <c r="AV13" s="32">
        <f>Revenue!AV8</f>
        <v>0.0273972602739726</v>
      </c>
      <c r="AW13" s="32">
        <f>Revenue!AW8</f>
        <v>0.0273972602739726</v>
      </c>
      <c r="AX13" s="32">
        <f>Revenue!AX8</f>
        <v>0.0273972602739726</v>
      </c>
      <c r="AY13" s="32">
        <f>Revenue!AY8</f>
        <v>0.0273972602739726</v>
      </c>
      <c r="AZ13" s="32">
        <f>Revenue!AZ8</f>
        <v>0.0273972602739726</v>
      </c>
      <c r="BA13" s="32">
        <f>Revenue!BA8</f>
        <v>0.0273972602739726</v>
      </c>
      <c r="BB13" s="32">
        <f>Revenue!BB8</f>
        <v>0.0273972602739726</v>
      </c>
      <c r="BC13" s="32">
        <f>Revenue!BC8</f>
        <v>0.0273972602739726</v>
      </c>
      <c r="BD13" s="32">
        <f>Revenue!BD8</f>
        <v>0</v>
      </c>
      <c r="BE13" s="32">
        <f>Revenue!BE8</f>
        <v>0</v>
      </c>
      <c r="BF13" s="78"/>
    </row>
    <row r="15" spans="1:58" ht="12.75">
      <c r="A15" s="79" t="s">
        <v>83</v>
      </c>
      <c r="F15" s="78">
        <v>1</v>
      </c>
      <c r="G15" s="78">
        <v>2</v>
      </c>
      <c r="H15" s="78">
        <v>3</v>
      </c>
      <c r="I15" s="78">
        <v>4</v>
      </c>
      <c r="J15" s="78">
        <v>5</v>
      </c>
      <c r="K15" s="78">
        <v>6</v>
      </c>
      <c r="L15" s="78">
        <v>7</v>
      </c>
      <c r="M15" s="78">
        <v>8</v>
      </c>
      <c r="N15" s="78">
        <v>9</v>
      </c>
      <c r="O15" s="78">
        <v>10</v>
      </c>
      <c r="P15" s="78">
        <v>11</v>
      </c>
      <c r="Q15" s="78">
        <v>12</v>
      </c>
      <c r="R15" s="78">
        <v>13</v>
      </c>
      <c r="S15" s="78">
        <v>14</v>
      </c>
      <c r="T15" s="78">
        <v>15</v>
      </c>
      <c r="U15" s="78">
        <v>16</v>
      </c>
      <c r="V15" s="78">
        <v>17</v>
      </c>
      <c r="W15" s="78">
        <v>18</v>
      </c>
      <c r="X15" s="78">
        <v>19</v>
      </c>
      <c r="Y15" s="78">
        <v>20</v>
      </c>
      <c r="Z15" s="78">
        <v>21</v>
      </c>
      <c r="AA15" s="78">
        <v>22</v>
      </c>
      <c r="AB15" s="78">
        <v>23</v>
      </c>
      <c r="AC15" s="78">
        <v>24</v>
      </c>
      <c r="AD15" s="78">
        <v>25</v>
      </c>
      <c r="AE15" s="78">
        <v>26</v>
      </c>
      <c r="AF15" s="78">
        <v>27</v>
      </c>
      <c r="AG15" s="78">
        <v>28</v>
      </c>
      <c r="AH15" s="78">
        <v>29</v>
      </c>
      <c r="AI15" s="78">
        <v>30</v>
      </c>
      <c r="AJ15" s="78">
        <v>31</v>
      </c>
      <c r="AK15" s="78">
        <v>32</v>
      </c>
      <c r="AL15" s="78">
        <v>33</v>
      </c>
      <c r="AM15" s="78">
        <v>34</v>
      </c>
      <c r="AN15" s="78">
        <v>35</v>
      </c>
      <c r="AO15" s="78">
        <v>36</v>
      </c>
      <c r="AP15" s="78">
        <v>37</v>
      </c>
      <c r="AQ15" s="78">
        <v>38</v>
      </c>
      <c r="AR15" s="78">
        <v>39</v>
      </c>
      <c r="AS15" s="78">
        <v>40</v>
      </c>
      <c r="AT15" s="78">
        <v>41</v>
      </c>
      <c r="AU15" s="78">
        <v>42</v>
      </c>
      <c r="AV15" s="78">
        <v>43</v>
      </c>
      <c r="AW15" s="78">
        <v>44</v>
      </c>
      <c r="AX15" s="78">
        <v>45</v>
      </c>
      <c r="AY15" s="78">
        <v>46</v>
      </c>
      <c r="AZ15" s="78">
        <v>47</v>
      </c>
      <c r="BA15" s="78">
        <v>48</v>
      </c>
      <c r="BB15" s="78">
        <v>49</v>
      </c>
      <c r="BC15" s="78">
        <v>50</v>
      </c>
      <c r="BD15" s="78">
        <v>51</v>
      </c>
      <c r="BE15" s="78">
        <v>52</v>
      </c>
      <c r="BF15" s="78"/>
    </row>
    <row r="16" spans="2:58" ht="12.75">
      <c r="B16" s="80" t="s">
        <v>85</v>
      </c>
      <c r="C16" s="74" t="s">
        <v>5</v>
      </c>
      <c r="E16" s="89">
        <f>SUM(F16:BE16)</f>
        <v>170.1968217293226</v>
      </c>
      <c r="F16" s="89">
        <f aca="true" t="shared" si="1" ref="F16:AK16">SUM(F17:F66)</f>
        <v>1.801683333333332</v>
      </c>
      <c r="G16" s="89">
        <f t="shared" si="1"/>
        <v>1.829072170291762</v>
      </c>
      <c r="H16" s="89">
        <f t="shared" si="1"/>
        <v>1.7479739727510697</v>
      </c>
      <c r="I16" s="89">
        <f t="shared" si="1"/>
        <v>1.778648962524174</v>
      </c>
      <c r="J16" s="89">
        <f t="shared" si="1"/>
        <v>1.8087822158596025</v>
      </c>
      <c r="K16" s="89">
        <f t="shared" si="1"/>
        <v>1.8383692229220208</v>
      </c>
      <c r="L16" s="89">
        <f t="shared" si="1"/>
        <v>1.8674054423211528</v>
      </c>
      <c r="M16" s="89">
        <f t="shared" si="1"/>
        <v>1.8958863009089761</v>
      </c>
      <c r="N16" s="89">
        <f t="shared" si="1"/>
        <v>1.9238071935756795</v>
      </c>
      <c r="O16" s="89">
        <f t="shared" si="1"/>
        <v>2.1178301497110414</v>
      </c>
      <c r="P16" s="89">
        <f t="shared" si="1"/>
        <v>2.2821008568200174</v>
      </c>
      <c r="Q16" s="89">
        <f t="shared" si="1"/>
        <v>2.473694256729258</v>
      </c>
      <c r="R16" s="89">
        <f t="shared" si="1"/>
        <v>2.6647025149941252</v>
      </c>
      <c r="S16" s="89">
        <f t="shared" si="1"/>
        <v>2.8551208314336325</v>
      </c>
      <c r="T16" s="89">
        <f t="shared" si="1"/>
        <v>3.044944372493521</v>
      </c>
      <c r="U16" s="89">
        <f t="shared" si="1"/>
        <v>3.234168271032541</v>
      </c>
      <c r="V16" s="89">
        <f t="shared" si="1"/>
        <v>3.422787626107407</v>
      </c>
      <c r="W16" s="89">
        <f t="shared" si="1"/>
        <v>3.61079750275647</v>
      </c>
      <c r="X16" s="89">
        <f t="shared" si="1"/>
        <v>3.798192931782047</v>
      </c>
      <c r="Y16" s="89">
        <f t="shared" si="1"/>
        <v>3.7773082349106737</v>
      </c>
      <c r="Z16" s="89">
        <f t="shared" si="1"/>
        <v>3.7954476929331546</v>
      </c>
      <c r="AA16" s="89">
        <f t="shared" si="1"/>
        <v>3.8129508613091083</v>
      </c>
      <c r="AB16" s="89">
        <f t="shared" si="1"/>
        <v>3.829812598059402</v>
      </c>
      <c r="AC16" s="89">
        <f t="shared" si="1"/>
        <v>3.84602772569236</v>
      </c>
      <c r="AD16" s="89">
        <f t="shared" si="1"/>
        <v>3.8615910309771753</v>
      </c>
      <c r="AE16" s="89">
        <f t="shared" si="1"/>
        <v>3.876497264715962</v>
      </c>
      <c r="AF16" s="89">
        <f t="shared" si="1"/>
        <v>3.897518607862256</v>
      </c>
      <c r="AG16" s="89">
        <f t="shared" si="1"/>
        <v>3.918429537610072</v>
      </c>
      <c r="AH16" s="89">
        <f t="shared" si="1"/>
        <v>3.939228874968885</v>
      </c>
      <c r="AI16" s="89">
        <f t="shared" si="1"/>
        <v>3.9051610110076567</v>
      </c>
      <c r="AJ16" s="89">
        <f t="shared" si="1"/>
        <v>3.924319424916967</v>
      </c>
      <c r="AK16" s="89">
        <f t="shared" si="1"/>
        <v>3.9433555842170036</v>
      </c>
      <c r="AL16" s="89">
        <f aca="true" t="shared" si="2" ref="AL16:BE16">SUM(AL17:AL66)</f>
        <v>3.9622682380783627</v>
      </c>
      <c r="AM16" s="89">
        <f t="shared" si="2"/>
        <v>3.9810561262197113</v>
      </c>
      <c r="AN16" s="89">
        <f t="shared" si="2"/>
        <v>3.999717978844542</v>
      </c>
      <c r="AO16" s="89">
        <f t="shared" si="2"/>
        <v>4.0182525165775225</v>
      </c>
      <c r="AP16" s="89">
        <f t="shared" si="2"/>
        <v>4.036658450400456</v>
      </c>
      <c r="AQ16" s="89">
        <f t="shared" si="2"/>
        <v>4.054934481587836</v>
      </c>
      <c r="AR16" s="89">
        <f t="shared" si="2"/>
        <v>4.073079301641998</v>
      </c>
      <c r="AS16" s="89">
        <f t="shared" si="2"/>
        <v>4.0564823206262055</v>
      </c>
      <c r="AT16" s="89">
        <f t="shared" si="2"/>
        <v>4.0736175104395</v>
      </c>
      <c r="AU16" s="89">
        <f t="shared" si="2"/>
        <v>4.090613788123733</v>
      </c>
      <c r="AV16" s="89">
        <f t="shared" si="2"/>
        <v>4.107469786854907</v>
      </c>
      <c r="AW16" s="89">
        <f t="shared" si="2"/>
        <v>4.124184129613585</v>
      </c>
      <c r="AX16" s="89">
        <f t="shared" si="2"/>
        <v>4.140755429117113</v>
      </c>
      <c r="AY16" s="89">
        <f t="shared" si="2"/>
        <v>4.157182287751406</v>
      </c>
      <c r="AZ16" s="89">
        <f t="shared" si="2"/>
        <v>4.173463297502322</v>
      </c>
      <c r="BA16" s="89">
        <f t="shared" si="2"/>
        <v>4.189597039886599</v>
      </c>
      <c r="BB16" s="89">
        <f t="shared" si="2"/>
        <v>4.205582085882364</v>
      </c>
      <c r="BC16" s="89">
        <f t="shared" si="2"/>
        <v>4.22141699585921</v>
      </c>
      <c r="BD16" s="89">
        <f t="shared" si="2"/>
        <v>0.10265153451562657</v>
      </c>
      <c r="BE16" s="89">
        <f t="shared" si="2"/>
        <v>0.10422185227113025</v>
      </c>
      <c r="BF16" s="78"/>
    </row>
    <row r="17" spans="1:58" ht="12.75">
      <c r="A17" s="84" t="str">
        <f>Risks!B3</f>
        <v>1</v>
      </c>
      <c r="B17" s="85" t="str">
        <f>Risks!C3</f>
        <v>Transportation Operations</v>
      </c>
      <c r="C17" s="86">
        <f>Risks!P3</f>
        <v>0</v>
      </c>
      <c r="D17" s="84"/>
      <c r="E17" s="89">
        <f>IF(C17=0,"",Risks!H3*Risks!O3)</f>
      </c>
      <c r="F17" s="89">
        <f aca="true" ca="1" t="shared" si="3" ref="F17:O26">IF($C17=0,"",$E17*OFFSET($E$3,$C17,F$15))</f>
      </c>
      <c r="G17" s="89">
        <f ca="1" t="shared" si="3"/>
      </c>
      <c r="H17" s="89">
        <f ca="1" t="shared" si="3"/>
      </c>
      <c r="I17" s="89">
        <f ca="1" t="shared" si="3"/>
      </c>
      <c r="J17" s="89">
        <f ca="1" t="shared" si="3"/>
      </c>
      <c r="K17" s="89">
        <f ca="1" t="shared" si="3"/>
      </c>
      <c r="L17" s="89">
        <f ca="1" t="shared" si="3"/>
      </c>
      <c r="M17" s="89">
        <f ca="1" t="shared" si="3"/>
      </c>
      <c r="N17" s="89">
        <f ca="1" t="shared" si="3"/>
      </c>
      <c r="O17" s="89">
        <f ca="1" t="shared" si="3"/>
      </c>
      <c r="P17" s="89">
        <f aca="true" ca="1" t="shared" si="4" ref="P17:Y26">IF($C17=0,"",$E17*OFFSET($E$3,$C17,P$15))</f>
      </c>
      <c r="Q17" s="89">
        <f ca="1" t="shared" si="4"/>
      </c>
      <c r="R17" s="89">
        <f ca="1" t="shared" si="4"/>
      </c>
      <c r="S17" s="89">
        <f ca="1" t="shared" si="4"/>
      </c>
      <c r="T17" s="89">
        <f ca="1" t="shared" si="4"/>
      </c>
      <c r="U17" s="89">
        <f ca="1" t="shared" si="4"/>
      </c>
      <c r="V17" s="89">
        <f ca="1" t="shared" si="4"/>
      </c>
      <c r="W17" s="89">
        <f ca="1" t="shared" si="4"/>
      </c>
      <c r="X17" s="89">
        <f ca="1" t="shared" si="4"/>
      </c>
      <c r="Y17" s="89">
        <f ca="1" t="shared" si="4"/>
      </c>
      <c r="Z17" s="89">
        <f aca="true" ca="1" t="shared" si="5" ref="Z17:AI26">IF($C17=0,"",$E17*OFFSET($E$3,$C17,Z$15))</f>
      </c>
      <c r="AA17" s="89">
        <f ca="1" t="shared" si="5"/>
      </c>
      <c r="AB17" s="89">
        <f ca="1" t="shared" si="5"/>
      </c>
      <c r="AC17" s="89">
        <f ca="1" t="shared" si="5"/>
      </c>
      <c r="AD17" s="89">
        <f ca="1" t="shared" si="5"/>
      </c>
      <c r="AE17" s="89">
        <f ca="1" t="shared" si="5"/>
      </c>
      <c r="AF17" s="89">
        <f ca="1" t="shared" si="5"/>
      </c>
      <c r="AG17" s="89">
        <f ca="1" t="shared" si="5"/>
      </c>
      <c r="AH17" s="89">
        <f ca="1" t="shared" si="5"/>
      </c>
      <c r="AI17" s="89">
        <f ca="1" t="shared" si="5"/>
      </c>
      <c r="AJ17" s="89">
        <f aca="true" ca="1" t="shared" si="6" ref="AJ17:AS26">IF($C17=0,"",$E17*OFFSET($E$3,$C17,AJ$15))</f>
      </c>
      <c r="AK17" s="89">
        <f ca="1" t="shared" si="6"/>
      </c>
      <c r="AL17" s="89">
        <f ca="1" t="shared" si="6"/>
      </c>
      <c r="AM17" s="89">
        <f ca="1" t="shared" si="6"/>
      </c>
      <c r="AN17" s="89">
        <f ca="1" t="shared" si="6"/>
      </c>
      <c r="AO17" s="89">
        <f ca="1" t="shared" si="6"/>
      </c>
      <c r="AP17" s="89">
        <f ca="1" t="shared" si="6"/>
      </c>
      <c r="AQ17" s="89">
        <f ca="1" t="shared" si="6"/>
      </c>
      <c r="AR17" s="89">
        <f ca="1" t="shared" si="6"/>
      </c>
      <c r="AS17" s="89">
        <f ca="1" t="shared" si="6"/>
      </c>
      <c r="AT17" s="89">
        <f aca="true" ca="1" t="shared" si="7" ref="AT17:BE26">IF($C17=0,"",$E17*OFFSET($E$3,$C17,AT$15))</f>
      </c>
      <c r="AU17" s="89">
        <f ca="1" t="shared" si="7"/>
      </c>
      <c r="AV17" s="89">
        <f ca="1" t="shared" si="7"/>
      </c>
      <c r="AW17" s="89">
        <f ca="1" t="shared" si="7"/>
      </c>
      <c r="AX17" s="89">
        <f ca="1" t="shared" si="7"/>
      </c>
      <c r="AY17" s="89">
        <f ca="1" t="shared" si="7"/>
      </c>
      <c r="AZ17" s="89">
        <f ca="1" t="shared" si="7"/>
      </c>
      <c r="BA17" s="89">
        <f ca="1" t="shared" si="7"/>
      </c>
      <c r="BB17" s="89">
        <f ca="1" t="shared" si="7"/>
      </c>
      <c r="BC17" s="89">
        <f ca="1" t="shared" si="7"/>
      </c>
      <c r="BD17" s="89">
        <f ca="1" t="shared" si="7"/>
      </c>
      <c r="BE17" s="89">
        <f ca="1" t="shared" si="7"/>
      </c>
      <c r="BF17" s="78"/>
    </row>
    <row r="18" spans="1:58" ht="12.75">
      <c r="A18" s="84" t="str">
        <f>Risks!B4</f>
        <v>2</v>
      </c>
      <c r="B18" s="85" t="str">
        <f>Risks!C4</f>
        <v>Transportation maintenance costs</v>
      </c>
      <c r="C18" s="86">
        <f>Risks!P4</f>
        <v>5</v>
      </c>
      <c r="D18" s="84"/>
      <c r="E18" s="89">
        <f>IF(C18=0,"",Risks!H4*Risks!O4)</f>
        <v>32.599999999999994</v>
      </c>
      <c r="F18" s="89">
        <f ca="1" t="shared" si="3"/>
        <v>0.7499999999999999</v>
      </c>
      <c r="G18" s="89">
        <f ca="1" t="shared" si="3"/>
        <v>0.7459999999999999</v>
      </c>
      <c r="H18" s="89">
        <f ca="1" t="shared" si="3"/>
        <v>0.7419999999999998</v>
      </c>
      <c r="I18" s="89">
        <f ca="1" t="shared" si="3"/>
        <v>0.7379999999999999</v>
      </c>
      <c r="J18" s="89">
        <f ca="1" t="shared" si="3"/>
        <v>0.7339999999999999</v>
      </c>
      <c r="K18" s="89">
        <f ca="1" t="shared" si="3"/>
        <v>0.7299999999999999</v>
      </c>
      <c r="L18" s="89">
        <f ca="1" t="shared" si="3"/>
        <v>0.7259999999999999</v>
      </c>
      <c r="M18" s="89">
        <f ca="1" t="shared" si="3"/>
        <v>0.7219999999999999</v>
      </c>
      <c r="N18" s="89">
        <f ca="1" t="shared" si="3"/>
        <v>0.7179999999999999</v>
      </c>
      <c r="O18" s="89">
        <f ca="1" t="shared" si="3"/>
        <v>0.7139999999999999</v>
      </c>
      <c r="P18" s="89">
        <f ca="1" t="shared" si="4"/>
        <v>0.7099999999999999</v>
      </c>
      <c r="Q18" s="89">
        <f ca="1" t="shared" si="4"/>
        <v>0.7059999999999997</v>
      </c>
      <c r="R18" s="89">
        <f ca="1" t="shared" si="4"/>
        <v>0.7019999999999998</v>
      </c>
      <c r="S18" s="89">
        <f ca="1" t="shared" si="4"/>
        <v>0.6979999999999998</v>
      </c>
      <c r="T18" s="89">
        <f ca="1" t="shared" si="4"/>
        <v>0.694</v>
      </c>
      <c r="U18" s="89">
        <f ca="1" t="shared" si="4"/>
        <v>0.69</v>
      </c>
      <c r="V18" s="89">
        <f ca="1" t="shared" si="4"/>
        <v>0.6859999999999999</v>
      </c>
      <c r="W18" s="89">
        <f ca="1" t="shared" si="4"/>
        <v>0.6819999999999999</v>
      </c>
      <c r="X18" s="89">
        <f ca="1" t="shared" si="4"/>
        <v>0.6779999999999999</v>
      </c>
      <c r="Y18" s="89">
        <f ca="1" t="shared" si="4"/>
        <v>0.6739999999999999</v>
      </c>
      <c r="Z18" s="89">
        <f ca="1" t="shared" si="5"/>
        <v>0.6699999999999998</v>
      </c>
      <c r="AA18" s="89">
        <f ca="1" t="shared" si="5"/>
        <v>0.6659999999999999</v>
      </c>
      <c r="AB18" s="89">
        <f ca="1" t="shared" si="5"/>
        <v>0.6619999999999998</v>
      </c>
      <c r="AC18" s="89">
        <f ca="1" t="shared" si="5"/>
        <v>0.6579999999999999</v>
      </c>
      <c r="AD18" s="89">
        <f ca="1" t="shared" si="5"/>
        <v>0.6539999999999999</v>
      </c>
      <c r="AE18" s="89">
        <f ca="1" t="shared" si="5"/>
        <v>0.6499999999999999</v>
      </c>
      <c r="AF18" s="89">
        <f ca="1" t="shared" si="5"/>
        <v>0.6459999999999999</v>
      </c>
      <c r="AG18" s="89">
        <f ca="1" t="shared" si="5"/>
        <v>0.6419999999999998</v>
      </c>
      <c r="AH18" s="89">
        <f ca="1" t="shared" si="5"/>
        <v>0.6379999999999999</v>
      </c>
      <c r="AI18" s="89">
        <f ca="1" t="shared" si="5"/>
        <v>0.6339999999999998</v>
      </c>
      <c r="AJ18" s="89">
        <f ca="1" t="shared" si="6"/>
        <v>0.6299999999999999</v>
      </c>
      <c r="AK18" s="89">
        <f ca="1" t="shared" si="6"/>
        <v>0.6259999999999999</v>
      </c>
      <c r="AL18" s="89">
        <f ca="1" t="shared" si="6"/>
        <v>0.6219999999999999</v>
      </c>
      <c r="AM18" s="89">
        <f ca="1" t="shared" si="6"/>
        <v>0.6179999999999999</v>
      </c>
      <c r="AN18" s="89">
        <f ca="1" t="shared" si="6"/>
        <v>0.6139999999999999</v>
      </c>
      <c r="AO18" s="89">
        <f ca="1" t="shared" si="6"/>
        <v>0.6099999999999999</v>
      </c>
      <c r="AP18" s="89">
        <f ca="1" t="shared" si="6"/>
        <v>0.6059999999999998</v>
      </c>
      <c r="AQ18" s="89">
        <f ca="1" t="shared" si="6"/>
        <v>0.6019999999999999</v>
      </c>
      <c r="AR18" s="89">
        <f ca="1" t="shared" si="6"/>
        <v>0.5979999999999999</v>
      </c>
      <c r="AS18" s="89">
        <f ca="1" t="shared" si="6"/>
        <v>0.594</v>
      </c>
      <c r="AT18" s="89">
        <f ca="1" t="shared" si="7"/>
        <v>0.5899999999999999</v>
      </c>
      <c r="AU18" s="89">
        <f ca="1" t="shared" si="7"/>
        <v>0.586</v>
      </c>
      <c r="AV18" s="89">
        <f ca="1" t="shared" si="7"/>
        <v>0.582</v>
      </c>
      <c r="AW18" s="89">
        <f ca="1" t="shared" si="7"/>
        <v>0.578</v>
      </c>
      <c r="AX18" s="89">
        <f ca="1" t="shared" si="7"/>
        <v>0.574</v>
      </c>
      <c r="AY18" s="89">
        <f ca="1" t="shared" si="7"/>
        <v>0.5699999999999998</v>
      </c>
      <c r="AZ18" s="89">
        <f ca="1" t="shared" si="7"/>
        <v>0.566</v>
      </c>
      <c r="BA18" s="89">
        <f ca="1" t="shared" si="7"/>
        <v>0.5619999999999998</v>
      </c>
      <c r="BB18" s="89">
        <f ca="1" t="shared" si="7"/>
        <v>0.5579999999999999</v>
      </c>
      <c r="BC18" s="89">
        <f ca="1" t="shared" si="7"/>
        <v>0.5539999999999999</v>
      </c>
      <c r="BD18" s="89">
        <f ca="1" t="shared" si="7"/>
        <v>0</v>
      </c>
      <c r="BE18" s="89">
        <f ca="1" t="shared" si="7"/>
        <v>0</v>
      </c>
      <c r="BF18" s="78"/>
    </row>
    <row r="19" spans="1:58" ht="12.75">
      <c r="A19" s="84" t="str">
        <f>Risks!B5</f>
        <v>3</v>
      </c>
      <c r="B19" s="85" t="str">
        <f>Risks!C5</f>
        <v>Transportation performance</v>
      </c>
      <c r="C19" s="86">
        <f>Risks!P5</f>
        <v>0</v>
      </c>
      <c r="D19" s="84"/>
      <c r="E19" s="89">
        <f>IF(C19=0,"",Risks!H5*Risks!O5)</f>
      </c>
      <c r="F19" s="89">
        <f ca="1" t="shared" si="3"/>
      </c>
      <c r="G19" s="89">
        <f ca="1" t="shared" si="3"/>
      </c>
      <c r="H19" s="89">
        <f ca="1" t="shared" si="3"/>
      </c>
      <c r="I19" s="89">
        <f ca="1" t="shared" si="3"/>
      </c>
      <c r="J19" s="89">
        <f ca="1" t="shared" si="3"/>
      </c>
      <c r="K19" s="89">
        <f ca="1" t="shared" si="3"/>
      </c>
      <c r="L19" s="89">
        <f ca="1" t="shared" si="3"/>
      </c>
      <c r="M19" s="89">
        <f ca="1" t="shared" si="3"/>
      </c>
      <c r="N19" s="89">
        <f ca="1" t="shared" si="3"/>
      </c>
      <c r="O19" s="89">
        <f ca="1" t="shared" si="3"/>
      </c>
      <c r="P19" s="89">
        <f ca="1" t="shared" si="4"/>
      </c>
      <c r="Q19" s="89">
        <f ca="1" t="shared" si="4"/>
      </c>
      <c r="R19" s="89">
        <f ca="1" t="shared" si="4"/>
      </c>
      <c r="S19" s="89">
        <f ca="1" t="shared" si="4"/>
      </c>
      <c r="T19" s="89">
        <f ca="1" t="shared" si="4"/>
      </c>
      <c r="U19" s="89">
        <f ca="1" t="shared" si="4"/>
      </c>
      <c r="V19" s="89">
        <f ca="1" t="shared" si="4"/>
      </c>
      <c r="W19" s="89">
        <f ca="1" t="shared" si="4"/>
      </c>
      <c r="X19" s="89">
        <f ca="1" t="shared" si="4"/>
      </c>
      <c r="Y19" s="89">
        <f ca="1" t="shared" si="4"/>
      </c>
      <c r="Z19" s="89">
        <f ca="1" t="shared" si="5"/>
      </c>
      <c r="AA19" s="89">
        <f ca="1" t="shared" si="5"/>
      </c>
      <c r="AB19" s="89">
        <f ca="1" t="shared" si="5"/>
      </c>
      <c r="AC19" s="89">
        <f ca="1" t="shared" si="5"/>
      </c>
      <c r="AD19" s="89">
        <f ca="1" t="shared" si="5"/>
      </c>
      <c r="AE19" s="89">
        <f ca="1" t="shared" si="5"/>
      </c>
      <c r="AF19" s="89">
        <f ca="1" t="shared" si="5"/>
      </c>
      <c r="AG19" s="89">
        <f ca="1" t="shared" si="5"/>
      </c>
      <c r="AH19" s="89">
        <f ca="1" t="shared" si="5"/>
      </c>
      <c r="AI19" s="89">
        <f ca="1" t="shared" si="5"/>
      </c>
      <c r="AJ19" s="89">
        <f ca="1" t="shared" si="6"/>
      </c>
      <c r="AK19" s="89">
        <f ca="1" t="shared" si="6"/>
      </c>
      <c r="AL19" s="89">
        <f ca="1" t="shared" si="6"/>
      </c>
      <c r="AM19" s="89">
        <f ca="1" t="shared" si="6"/>
      </c>
      <c r="AN19" s="89">
        <f ca="1" t="shared" si="6"/>
      </c>
      <c r="AO19" s="89">
        <f ca="1" t="shared" si="6"/>
      </c>
      <c r="AP19" s="89">
        <f ca="1" t="shared" si="6"/>
      </c>
      <c r="AQ19" s="89">
        <f ca="1" t="shared" si="6"/>
      </c>
      <c r="AR19" s="89">
        <f ca="1" t="shared" si="6"/>
      </c>
      <c r="AS19" s="89">
        <f ca="1" t="shared" si="6"/>
      </c>
      <c r="AT19" s="89">
        <f ca="1" t="shared" si="7"/>
      </c>
      <c r="AU19" s="89">
        <f ca="1" t="shared" si="7"/>
      </c>
      <c r="AV19" s="89">
        <f ca="1" t="shared" si="7"/>
      </c>
      <c r="AW19" s="89">
        <f ca="1" t="shared" si="7"/>
      </c>
      <c r="AX19" s="89">
        <f ca="1" t="shared" si="7"/>
      </c>
      <c r="AY19" s="89">
        <f ca="1" t="shared" si="7"/>
      </c>
      <c r="AZ19" s="89">
        <f ca="1" t="shared" si="7"/>
      </c>
      <c r="BA19" s="89">
        <f ca="1" t="shared" si="7"/>
      </c>
      <c r="BB19" s="89">
        <f ca="1" t="shared" si="7"/>
      </c>
      <c r="BC19" s="89">
        <f ca="1" t="shared" si="7"/>
      </c>
      <c r="BD19" s="89">
        <f ca="1" t="shared" si="7"/>
      </c>
      <c r="BE19" s="89">
        <f ca="1" t="shared" si="7"/>
      </c>
      <c r="BF19" s="78"/>
    </row>
    <row r="20" spans="1:58" ht="12.75">
      <c r="A20" s="84" t="str">
        <f>Risks!B6</f>
        <v>4</v>
      </c>
      <c r="B20" s="85" t="str">
        <f>Risks!C6</f>
        <v>Electricity prices</v>
      </c>
      <c r="C20" s="86">
        <f>Risks!P6</f>
        <v>3</v>
      </c>
      <c r="D20" s="84"/>
      <c r="E20" s="89">
        <f>IF(C20=0,"",Risks!H6*Risks!O6)</f>
        <v>9.999999999999996</v>
      </c>
      <c r="F20" s="89">
        <f ca="1" t="shared" si="3"/>
        <v>0</v>
      </c>
      <c r="G20" s="89">
        <f ca="1" t="shared" si="3"/>
        <v>0.012672170291763925</v>
      </c>
      <c r="H20" s="89">
        <f ca="1" t="shared" si="3"/>
        <v>0.022636806084405738</v>
      </c>
      <c r="I20" s="89">
        <f ca="1" t="shared" si="3"/>
        <v>0.03369882439917698</v>
      </c>
      <c r="J20" s="89">
        <f ca="1" t="shared" si="3"/>
        <v>0.04458801790752267</v>
      </c>
      <c r="K20" s="89">
        <f ca="1" t="shared" si="3"/>
        <v>0.05530294788137395</v>
      </c>
      <c r="L20" s="89">
        <f ca="1" t="shared" si="3"/>
        <v>0.06584216552600206</v>
      </c>
      <c r="M20" s="89">
        <f ca="1" t="shared" si="3"/>
        <v>0.07620421191531906</v>
      </c>
      <c r="N20" s="89">
        <f ca="1" t="shared" si="3"/>
        <v>0.0863876179267842</v>
      </c>
      <c r="O20" s="89">
        <f ca="1" t="shared" si="3"/>
        <v>0.0963909041759129</v>
      </c>
      <c r="P20" s="89">
        <f ca="1" t="shared" si="4"/>
        <v>0.10221962677931755</v>
      </c>
      <c r="Q20" s="89">
        <f ca="1" t="shared" si="4"/>
        <v>0.11144783578556948</v>
      </c>
      <c r="R20" s="89">
        <f ca="1" t="shared" si="4"/>
        <v>0.12048937285250297</v>
      </c>
      <c r="S20" s="89">
        <f ca="1" t="shared" si="4"/>
        <v>0.1293427066259536</v>
      </c>
      <c r="T20" s="89">
        <f ca="1" t="shared" si="4"/>
        <v>0.138006295105013</v>
      </c>
      <c r="U20" s="89">
        <f ca="1" t="shared" si="4"/>
        <v>0.14647858557384716</v>
      </c>
      <c r="V20" s="89">
        <f ca="1" t="shared" si="4"/>
        <v>0.15475801453309485</v>
      </c>
      <c r="W20" s="89">
        <f ca="1" t="shared" si="4"/>
        <v>0.1628430076308524</v>
      </c>
      <c r="X20" s="89">
        <f ca="1" t="shared" si="4"/>
        <v>0.17073197959323408</v>
      </c>
      <c r="Y20" s="89">
        <f ca="1" t="shared" si="4"/>
        <v>0.17066242357797884</v>
      </c>
      <c r="Z20" s="89">
        <f ca="1" t="shared" si="5"/>
        <v>0.17772535544115606</v>
      </c>
      <c r="AA20" s="89">
        <f ca="1" t="shared" si="5"/>
        <v>0.18458529812482793</v>
      </c>
      <c r="AB20" s="89">
        <f ca="1" t="shared" si="5"/>
        <v>0.19124061123435587</v>
      </c>
      <c r="AC20" s="89">
        <f ca="1" t="shared" si="5"/>
        <v>0.19768964304588563</v>
      </c>
      <c r="AD20" s="89">
        <f ca="1" t="shared" si="5"/>
        <v>0.2039307304340626</v>
      </c>
      <c r="AE20" s="89">
        <f ca="1" t="shared" si="5"/>
        <v>0.20996219879931152</v>
      </c>
      <c r="AF20" s="89">
        <f ca="1" t="shared" si="5"/>
        <v>0.2179445099104505</v>
      </c>
      <c r="AG20" s="89">
        <f ca="1" t="shared" si="5"/>
        <v>0.22589159692940808</v>
      </c>
      <c r="AH20" s="89">
        <f ca="1" t="shared" si="5"/>
        <v>0.23380308373452216</v>
      </c>
      <c r="AI20" s="89">
        <f ca="1" t="shared" si="5"/>
        <v>0.22952783258427412</v>
      </c>
      <c r="AJ20" s="89">
        <f ca="1" t="shared" si="6"/>
        <v>0.23691583184489834</v>
      </c>
      <c r="AK20" s="89">
        <f ca="1" t="shared" si="6"/>
        <v>0.24426482942922195</v>
      </c>
      <c r="AL20" s="89">
        <f ca="1" t="shared" si="6"/>
        <v>0.2515744262975378</v>
      </c>
      <c r="AM20" s="89">
        <f ca="1" t="shared" si="6"/>
        <v>0.25884422039478333</v>
      </c>
      <c r="AN20" s="89">
        <f ca="1" t="shared" si="6"/>
        <v>0.2660738066303637</v>
      </c>
      <c r="AO20" s="89">
        <f ca="1" t="shared" si="6"/>
        <v>0.27326277685784706</v>
      </c>
      <c r="AP20" s="89">
        <f ca="1" t="shared" si="6"/>
        <v>0.2804107198545335</v>
      </c>
      <c r="AQ20" s="89">
        <f ca="1" t="shared" si="6"/>
        <v>0.2875172213008973</v>
      </c>
      <c r="AR20" s="89">
        <f ca="1" t="shared" si="6"/>
        <v>0.2945818637598974</v>
      </c>
      <c r="AS20" s="89">
        <f ca="1" t="shared" si="6"/>
        <v>0.2932216744978464</v>
      </c>
      <c r="AT20" s="89">
        <f ca="1" t="shared" si="7"/>
        <v>0.2999642246278014</v>
      </c>
      <c r="AU20" s="89">
        <f ca="1" t="shared" si="7"/>
        <v>0.306662458998015</v>
      </c>
      <c r="AV20" s="89">
        <f ca="1" t="shared" si="7"/>
        <v>0.3133159415641739</v>
      </c>
      <c r="AW20" s="89">
        <f ca="1" t="shared" si="7"/>
        <v>0.31992423302941575</v>
      </c>
      <c r="AX20" s="89">
        <f ca="1" t="shared" si="7"/>
        <v>0.32648689082270443</v>
      </c>
      <c r="AY20" s="89">
        <f ca="1" t="shared" si="7"/>
        <v>0.33300346907707107</v>
      </c>
      <c r="AZ20" s="89">
        <f ca="1" t="shared" si="7"/>
        <v>0.33947351860771885</v>
      </c>
      <c r="BA20" s="89">
        <f ca="1" t="shared" si="7"/>
        <v>0.34589658688999153</v>
      </c>
      <c r="BB20" s="89">
        <f ca="1" t="shared" si="7"/>
        <v>0.3522722180372047</v>
      </c>
      <c r="BC20" s="89">
        <f ca="1" t="shared" si="7"/>
        <v>0.3585999527783375</v>
      </c>
      <c r="BD20" s="89">
        <f ca="1" t="shared" si="7"/>
        <v>0.022113898693066014</v>
      </c>
      <c r="BE20" s="89">
        <f ca="1" t="shared" si="7"/>
        <v>0.02261486160279024</v>
      </c>
      <c r="BF20" s="78"/>
    </row>
    <row r="21" spans="1:57" ht="12.75">
      <c r="A21" s="84" t="str">
        <f>Risks!B7</f>
        <v>5</v>
      </c>
      <c r="B21" s="85" t="str">
        <f>Risks!C7</f>
        <v>Transportation Capex</v>
      </c>
      <c r="C21" s="86">
        <f>Risks!P7</f>
        <v>0</v>
      </c>
      <c r="E21" s="89">
        <f>IF(C21=0,"",Risks!H7*Risks!O7)</f>
      </c>
      <c r="F21" s="89">
        <f ca="1" t="shared" si="3"/>
      </c>
      <c r="G21" s="89">
        <f ca="1" t="shared" si="3"/>
      </c>
      <c r="H21" s="89">
        <f ca="1" t="shared" si="3"/>
      </c>
      <c r="I21" s="89">
        <f ca="1" t="shared" si="3"/>
      </c>
      <c r="J21" s="89">
        <f ca="1" t="shared" si="3"/>
      </c>
      <c r="K21" s="89">
        <f ca="1" t="shared" si="3"/>
      </c>
      <c r="L21" s="89">
        <f ca="1" t="shared" si="3"/>
      </c>
      <c r="M21" s="89">
        <f ca="1" t="shared" si="3"/>
      </c>
      <c r="N21" s="89">
        <f ca="1" t="shared" si="3"/>
      </c>
      <c r="O21" s="89">
        <f ca="1" t="shared" si="3"/>
      </c>
      <c r="P21" s="89">
        <f ca="1" t="shared" si="4"/>
      </c>
      <c r="Q21" s="89">
        <f ca="1" t="shared" si="4"/>
      </c>
      <c r="R21" s="89">
        <f ca="1" t="shared" si="4"/>
      </c>
      <c r="S21" s="89">
        <f ca="1" t="shared" si="4"/>
      </c>
      <c r="T21" s="89">
        <f ca="1" t="shared" si="4"/>
      </c>
      <c r="U21" s="89">
        <f ca="1" t="shared" si="4"/>
      </c>
      <c r="V21" s="89">
        <f ca="1" t="shared" si="4"/>
      </c>
      <c r="W21" s="89">
        <f ca="1" t="shared" si="4"/>
      </c>
      <c r="X21" s="89">
        <f ca="1" t="shared" si="4"/>
      </c>
      <c r="Y21" s="89">
        <f ca="1" t="shared" si="4"/>
      </c>
      <c r="Z21" s="89">
        <f ca="1" t="shared" si="5"/>
      </c>
      <c r="AA21" s="89">
        <f ca="1" t="shared" si="5"/>
      </c>
      <c r="AB21" s="89">
        <f ca="1" t="shared" si="5"/>
      </c>
      <c r="AC21" s="89">
        <f ca="1" t="shared" si="5"/>
      </c>
      <c r="AD21" s="89">
        <f ca="1" t="shared" si="5"/>
      </c>
      <c r="AE21" s="89">
        <f ca="1" t="shared" si="5"/>
      </c>
      <c r="AF21" s="89">
        <f ca="1" t="shared" si="5"/>
      </c>
      <c r="AG21" s="89">
        <f ca="1" t="shared" si="5"/>
      </c>
      <c r="AH21" s="89">
        <f ca="1" t="shared" si="5"/>
      </c>
      <c r="AI21" s="89">
        <f ca="1" t="shared" si="5"/>
      </c>
      <c r="AJ21" s="89">
        <f ca="1" t="shared" si="6"/>
      </c>
      <c r="AK21" s="89">
        <f ca="1" t="shared" si="6"/>
      </c>
      <c r="AL21" s="89">
        <f ca="1" t="shared" si="6"/>
      </c>
      <c r="AM21" s="89">
        <f ca="1" t="shared" si="6"/>
      </c>
      <c r="AN21" s="89">
        <f ca="1" t="shared" si="6"/>
      </c>
      <c r="AO21" s="89">
        <f ca="1" t="shared" si="6"/>
      </c>
      <c r="AP21" s="89">
        <f ca="1" t="shared" si="6"/>
      </c>
      <c r="AQ21" s="89">
        <f ca="1" t="shared" si="6"/>
      </c>
      <c r="AR21" s="89">
        <f ca="1" t="shared" si="6"/>
      </c>
      <c r="AS21" s="89">
        <f ca="1" t="shared" si="6"/>
      </c>
      <c r="AT21" s="89">
        <f ca="1" t="shared" si="7"/>
      </c>
      <c r="AU21" s="89">
        <f ca="1" t="shared" si="7"/>
      </c>
      <c r="AV21" s="89">
        <f ca="1" t="shared" si="7"/>
      </c>
      <c r="AW21" s="89">
        <f ca="1" t="shared" si="7"/>
      </c>
      <c r="AX21" s="89">
        <f ca="1" t="shared" si="7"/>
      </c>
      <c r="AY21" s="89">
        <f ca="1" t="shared" si="7"/>
      </c>
      <c r="AZ21" s="89">
        <f ca="1" t="shared" si="7"/>
      </c>
      <c r="BA21" s="89">
        <f ca="1" t="shared" si="7"/>
      </c>
      <c r="BB21" s="89">
        <f ca="1" t="shared" si="7"/>
      </c>
      <c r="BC21" s="89">
        <f ca="1" t="shared" si="7"/>
      </c>
      <c r="BD21" s="89">
        <f ca="1" t="shared" si="7"/>
      </c>
      <c r="BE21" s="89">
        <f ca="1" t="shared" si="7"/>
      </c>
    </row>
    <row r="22" spans="1:57" ht="12.75">
      <c r="A22" s="84" t="str">
        <f>Risks!B8</f>
        <v>6</v>
      </c>
      <c r="B22" s="85" t="str">
        <f>Risks!C8</f>
        <v>Transporation system delivery</v>
      </c>
      <c r="C22" s="86">
        <f>Risks!P8</f>
        <v>0</v>
      </c>
      <c r="E22" s="89">
        <f>IF(C22=0,"",Risks!H8*Risks!O8)</f>
      </c>
      <c r="F22" s="89">
        <f ca="1" t="shared" si="3"/>
      </c>
      <c r="G22" s="89">
        <f ca="1" t="shared" si="3"/>
      </c>
      <c r="H22" s="89">
        <f ca="1" t="shared" si="3"/>
      </c>
      <c r="I22" s="89">
        <f ca="1" t="shared" si="3"/>
      </c>
      <c r="J22" s="89">
        <f ca="1" t="shared" si="3"/>
      </c>
      <c r="K22" s="89">
        <f ca="1" t="shared" si="3"/>
      </c>
      <c r="L22" s="89">
        <f ca="1" t="shared" si="3"/>
      </c>
      <c r="M22" s="89">
        <f ca="1" t="shared" si="3"/>
      </c>
      <c r="N22" s="89">
        <f ca="1" t="shared" si="3"/>
      </c>
      <c r="O22" s="89">
        <f ca="1" t="shared" si="3"/>
      </c>
      <c r="P22" s="89">
        <f ca="1" t="shared" si="4"/>
      </c>
      <c r="Q22" s="89">
        <f ca="1" t="shared" si="4"/>
      </c>
      <c r="R22" s="89">
        <f ca="1" t="shared" si="4"/>
      </c>
      <c r="S22" s="89">
        <f ca="1" t="shared" si="4"/>
      </c>
      <c r="T22" s="89">
        <f ca="1" t="shared" si="4"/>
      </c>
      <c r="U22" s="89">
        <f ca="1" t="shared" si="4"/>
      </c>
      <c r="V22" s="89">
        <f ca="1" t="shared" si="4"/>
      </c>
      <c r="W22" s="89">
        <f ca="1" t="shared" si="4"/>
      </c>
      <c r="X22" s="89">
        <f ca="1" t="shared" si="4"/>
      </c>
      <c r="Y22" s="89">
        <f ca="1" t="shared" si="4"/>
      </c>
      <c r="Z22" s="89">
        <f ca="1" t="shared" si="5"/>
      </c>
      <c r="AA22" s="89">
        <f ca="1" t="shared" si="5"/>
      </c>
      <c r="AB22" s="89">
        <f ca="1" t="shared" si="5"/>
      </c>
      <c r="AC22" s="89">
        <f ca="1" t="shared" si="5"/>
      </c>
      <c r="AD22" s="89">
        <f ca="1" t="shared" si="5"/>
      </c>
      <c r="AE22" s="89">
        <f ca="1" t="shared" si="5"/>
      </c>
      <c r="AF22" s="89">
        <f ca="1" t="shared" si="5"/>
      </c>
      <c r="AG22" s="89">
        <f ca="1" t="shared" si="5"/>
      </c>
      <c r="AH22" s="89">
        <f ca="1" t="shared" si="5"/>
      </c>
      <c r="AI22" s="89">
        <f ca="1" t="shared" si="5"/>
      </c>
      <c r="AJ22" s="89">
        <f ca="1" t="shared" si="6"/>
      </c>
      <c r="AK22" s="89">
        <f ca="1" t="shared" si="6"/>
      </c>
      <c r="AL22" s="89">
        <f ca="1" t="shared" si="6"/>
      </c>
      <c r="AM22" s="89">
        <f ca="1" t="shared" si="6"/>
      </c>
      <c r="AN22" s="89">
        <f ca="1" t="shared" si="6"/>
      </c>
      <c r="AO22" s="89">
        <f ca="1" t="shared" si="6"/>
      </c>
      <c r="AP22" s="89">
        <f ca="1" t="shared" si="6"/>
      </c>
      <c r="AQ22" s="89">
        <f ca="1" t="shared" si="6"/>
      </c>
      <c r="AR22" s="89">
        <f ca="1" t="shared" si="6"/>
      </c>
      <c r="AS22" s="89">
        <f ca="1" t="shared" si="6"/>
      </c>
      <c r="AT22" s="89">
        <f ca="1" t="shared" si="7"/>
      </c>
      <c r="AU22" s="89">
        <f ca="1" t="shared" si="7"/>
      </c>
      <c r="AV22" s="89">
        <f ca="1" t="shared" si="7"/>
      </c>
      <c r="AW22" s="89">
        <f ca="1" t="shared" si="7"/>
      </c>
      <c r="AX22" s="89">
        <f ca="1" t="shared" si="7"/>
      </c>
      <c r="AY22" s="89">
        <f ca="1" t="shared" si="7"/>
      </c>
      <c r="AZ22" s="89">
        <f ca="1" t="shared" si="7"/>
      </c>
      <c r="BA22" s="89">
        <f ca="1" t="shared" si="7"/>
      </c>
      <c r="BB22" s="89">
        <f ca="1" t="shared" si="7"/>
      </c>
      <c r="BC22" s="89">
        <f ca="1" t="shared" si="7"/>
      </c>
      <c r="BD22" s="89">
        <f ca="1" t="shared" si="7"/>
      </c>
      <c r="BE22" s="89">
        <f ca="1" t="shared" si="7"/>
      </c>
    </row>
    <row r="23" spans="1:57" ht="12.75">
      <c r="A23" s="84" t="str">
        <f>Risks!B9</f>
        <v>7</v>
      </c>
      <c r="B23" s="85" t="str">
        <f>Risks!C9</f>
        <v>Waste Processing Operations</v>
      </c>
      <c r="C23" s="86">
        <f>Risks!P9</f>
        <v>0</v>
      </c>
      <c r="E23" s="89">
        <f>IF(C23=0,"",Risks!H9*Risks!O9)</f>
      </c>
      <c r="F23" s="89">
        <f ca="1" t="shared" si="3"/>
      </c>
      <c r="G23" s="89">
        <f ca="1" t="shared" si="3"/>
      </c>
      <c r="H23" s="89">
        <f ca="1" t="shared" si="3"/>
      </c>
      <c r="I23" s="89">
        <f ca="1" t="shared" si="3"/>
      </c>
      <c r="J23" s="89">
        <f ca="1" t="shared" si="3"/>
      </c>
      <c r="K23" s="89">
        <f ca="1" t="shared" si="3"/>
      </c>
      <c r="L23" s="89">
        <f ca="1" t="shared" si="3"/>
      </c>
      <c r="M23" s="89">
        <f ca="1" t="shared" si="3"/>
      </c>
      <c r="N23" s="89">
        <f ca="1" t="shared" si="3"/>
      </c>
      <c r="O23" s="89">
        <f ca="1" t="shared" si="3"/>
      </c>
      <c r="P23" s="89">
        <f ca="1" t="shared" si="4"/>
      </c>
      <c r="Q23" s="89">
        <f ca="1" t="shared" si="4"/>
      </c>
      <c r="R23" s="89">
        <f ca="1" t="shared" si="4"/>
      </c>
      <c r="S23" s="89">
        <f ca="1" t="shared" si="4"/>
      </c>
      <c r="T23" s="89">
        <f ca="1" t="shared" si="4"/>
      </c>
      <c r="U23" s="89">
        <f ca="1" t="shared" si="4"/>
      </c>
      <c r="V23" s="89">
        <f ca="1" t="shared" si="4"/>
      </c>
      <c r="W23" s="89">
        <f ca="1" t="shared" si="4"/>
      </c>
      <c r="X23" s="89">
        <f ca="1" t="shared" si="4"/>
      </c>
      <c r="Y23" s="89">
        <f ca="1" t="shared" si="4"/>
      </c>
      <c r="Z23" s="89">
        <f ca="1" t="shared" si="5"/>
      </c>
      <c r="AA23" s="89">
        <f ca="1" t="shared" si="5"/>
      </c>
      <c r="AB23" s="89">
        <f ca="1" t="shared" si="5"/>
      </c>
      <c r="AC23" s="89">
        <f ca="1" t="shared" si="5"/>
      </c>
      <c r="AD23" s="89">
        <f ca="1" t="shared" si="5"/>
      </c>
      <c r="AE23" s="89">
        <f ca="1" t="shared" si="5"/>
      </c>
      <c r="AF23" s="89">
        <f ca="1" t="shared" si="5"/>
      </c>
      <c r="AG23" s="89">
        <f ca="1" t="shared" si="5"/>
      </c>
      <c r="AH23" s="89">
        <f ca="1" t="shared" si="5"/>
      </c>
      <c r="AI23" s="89">
        <f ca="1" t="shared" si="5"/>
      </c>
      <c r="AJ23" s="89">
        <f ca="1" t="shared" si="6"/>
      </c>
      <c r="AK23" s="89">
        <f ca="1" t="shared" si="6"/>
      </c>
      <c r="AL23" s="89">
        <f ca="1" t="shared" si="6"/>
      </c>
      <c r="AM23" s="89">
        <f ca="1" t="shared" si="6"/>
      </c>
      <c r="AN23" s="89">
        <f ca="1" t="shared" si="6"/>
      </c>
      <c r="AO23" s="89">
        <f ca="1" t="shared" si="6"/>
      </c>
      <c r="AP23" s="89">
        <f ca="1" t="shared" si="6"/>
      </c>
      <c r="AQ23" s="89">
        <f ca="1" t="shared" si="6"/>
      </c>
      <c r="AR23" s="89">
        <f ca="1" t="shared" si="6"/>
      </c>
      <c r="AS23" s="89">
        <f ca="1" t="shared" si="6"/>
      </c>
      <c r="AT23" s="89">
        <f ca="1" t="shared" si="7"/>
      </c>
      <c r="AU23" s="89">
        <f ca="1" t="shared" si="7"/>
      </c>
      <c r="AV23" s="89">
        <f ca="1" t="shared" si="7"/>
      </c>
      <c r="AW23" s="89">
        <f ca="1" t="shared" si="7"/>
      </c>
      <c r="AX23" s="89">
        <f ca="1" t="shared" si="7"/>
      </c>
      <c r="AY23" s="89">
        <f ca="1" t="shared" si="7"/>
      </c>
      <c r="AZ23" s="89">
        <f ca="1" t="shared" si="7"/>
      </c>
      <c r="BA23" s="89">
        <f ca="1" t="shared" si="7"/>
      </c>
      <c r="BB23" s="89">
        <f ca="1" t="shared" si="7"/>
      </c>
      <c r="BC23" s="89">
        <f ca="1" t="shared" si="7"/>
      </c>
      <c r="BD23" s="89">
        <f ca="1" t="shared" si="7"/>
      </c>
      <c r="BE23" s="89">
        <f ca="1" t="shared" si="7"/>
      </c>
    </row>
    <row r="24" spans="1:57" ht="12.75">
      <c r="A24" s="84" t="str">
        <f>Risks!B10</f>
        <v>8</v>
      </c>
      <c r="B24" s="85" t="str">
        <f>Risks!C10</f>
        <v>Waste volumes</v>
      </c>
      <c r="C24" s="86">
        <f>Risks!P10</f>
        <v>1</v>
      </c>
      <c r="E24" s="89">
        <f>IF(C24=0,"",Risks!H10*Risks!O10)</f>
        <v>0</v>
      </c>
      <c r="F24" s="89">
        <f ca="1" t="shared" si="3"/>
        <v>0</v>
      </c>
      <c r="G24" s="89">
        <f ca="1" t="shared" si="3"/>
        <v>0</v>
      </c>
      <c r="H24" s="89">
        <f ca="1" t="shared" si="3"/>
        <v>0</v>
      </c>
      <c r="I24" s="89">
        <f ca="1" t="shared" si="3"/>
        <v>0</v>
      </c>
      <c r="J24" s="89">
        <f ca="1" t="shared" si="3"/>
        <v>0</v>
      </c>
      <c r="K24" s="89">
        <f ca="1" t="shared" si="3"/>
        <v>0</v>
      </c>
      <c r="L24" s="89">
        <f ca="1" t="shared" si="3"/>
        <v>0</v>
      </c>
      <c r="M24" s="89">
        <f ca="1" t="shared" si="3"/>
        <v>0</v>
      </c>
      <c r="N24" s="89">
        <f ca="1" t="shared" si="3"/>
        <v>0</v>
      </c>
      <c r="O24" s="89">
        <f ca="1" t="shared" si="3"/>
        <v>0</v>
      </c>
      <c r="P24" s="89">
        <f ca="1" t="shared" si="4"/>
        <v>0</v>
      </c>
      <c r="Q24" s="89">
        <f ca="1" t="shared" si="4"/>
        <v>0</v>
      </c>
      <c r="R24" s="89">
        <f ca="1" t="shared" si="4"/>
        <v>0</v>
      </c>
      <c r="S24" s="89">
        <f ca="1" t="shared" si="4"/>
        <v>0</v>
      </c>
      <c r="T24" s="89">
        <f ca="1" t="shared" si="4"/>
        <v>0</v>
      </c>
      <c r="U24" s="89">
        <f ca="1" t="shared" si="4"/>
        <v>0</v>
      </c>
      <c r="V24" s="89">
        <f ca="1" t="shared" si="4"/>
        <v>0</v>
      </c>
      <c r="W24" s="89">
        <f ca="1" t="shared" si="4"/>
        <v>0</v>
      </c>
      <c r="X24" s="89">
        <f ca="1" t="shared" si="4"/>
        <v>0</v>
      </c>
      <c r="Y24" s="89">
        <f ca="1" t="shared" si="4"/>
        <v>0</v>
      </c>
      <c r="Z24" s="89">
        <f ca="1" t="shared" si="5"/>
        <v>0</v>
      </c>
      <c r="AA24" s="89">
        <f ca="1" t="shared" si="5"/>
        <v>0</v>
      </c>
      <c r="AB24" s="89">
        <f ca="1" t="shared" si="5"/>
        <v>0</v>
      </c>
      <c r="AC24" s="89">
        <f ca="1" t="shared" si="5"/>
        <v>0</v>
      </c>
      <c r="AD24" s="89">
        <f ca="1" t="shared" si="5"/>
        <v>0</v>
      </c>
      <c r="AE24" s="89">
        <f ca="1" t="shared" si="5"/>
        <v>0</v>
      </c>
      <c r="AF24" s="89">
        <f ca="1" t="shared" si="5"/>
        <v>0</v>
      </c>
      <c r="AG24" s="89">
        <f ca="1" t="shared" si="5"/>
        <v>0</v>
      </c>
      <c r="AH24" s="89">
        <f ca="1" t="shared" si="5"/>
        <v>0</v>
      </c>
      <c r="AI24" s="89">
        <f ca="1" t="shared" si="5"/>
        <v>0</v>
      </c>
      <c r="AJ24" s="89">
        <f ca="1" t="shared" si="6"/>
        <v>0</v>
      </c>
      <c r="AK24" s="89">
        <f ca="1" t="shared" si="6"/>
        <v>0</v>
      </c>
      <c r="AL24" s="89">
        <f ca="1" t="shared" si="6"/>
        <v>0</v>
      </c>
      <c r="AM24" s="89">
        <f ca="1" t="shared" si="6"/>
        <v>0</v>
      </c>
      <c r="AN24" s="89">
        <f ca="1" t="shared" si="6"/>
        <v>0</v>
      </c>
      <c r="AO24" s="89">
        <f ca="1" t="shared" si="6"/>
        <v>0</v>
      </c>
      <c r="AP24" s="89">
        <f ca="1" t="shared" si="6"/>
        <v>0</v>
      </c>
      <c r="AQ24" s="89">
        <f ca="1" t="shared" si="6"/>
        <v>0</v>
      </c>
      <c r="AR24" s="89">
        <f ca="1" t="shared" si="6"/>
        <v>0</v>
      </c>
      <c r="AS24" s="89">
        <f ca="1" t="shared" si="6"/>
        <v>0</v>
      </c>
      <c r="AT24" s="89">
        <f ca="1" t="shared" si="7"/>
        <v>0</v>
      </c>
      <c r="AU24" s="89">
        <f ca="1" t="shared" si="7"/>
        <v>0</v>
      </c>
      <c r="AV24" s="89">
        <f ca="1" t="shared" si="7"/>
        <v>0</v>
      </c>
      <c r="AW24" s="89">
        <f ca="1" t="shared" si="7"/>
        <v>0</v>
      </c>
      <c r="AX24" s="89">
        <f ca="1" t="shared" si="7"/>
        <v>0</v>
      </c>
      <c r="AY24" s="89">
        <f ca="1" t="shared" si="7"/>
        <v>0</v>
      </c>
      <c r="AZ24" s="89">
        <f ca="1" t="shared" si="7"/>
        <v>0</v>
      </c>
      <c r="BA24" s="89">
        <f ca="1" t="shared" si="7"/>
        <v>0</v>
      </c>
      <c r="BB24" s="89">
        <f ca="1" t="shared" si="7"/>
        <v>0</v>
      </c>
      <c r="BC24" s="89">
        <f ca="1" t="shared" si="7"/>
        <v>0</v>
      </c>
      <c r="BD24" s="89">
        <f ca="1" t="shared" si="7"/>
        <v>0</v>
      </c>
      <c r="BE24" s="89">
        <f ca="1" t="shared" si="7"/>
        <v>0</v>
      </c>
    </row>
    <row r="25" spans="1:57" ht="12.75">
      <c r="A25" s="84" t="str">
        <f>Risks!B11</f>
        <v>9</v>
      </c>
      <c r="B25" s="85" t="str">
        <f>Risks!C11</f>
        <v>Process costs</v>
      </c>
      <c r="C25" s="86">
        <f>Risks!P11</f>
        <v>1</v>
      </c>
      <c r="E25" s="89">
        <f>IF(C25=0,"",Risks!H11*Risks!O11)</f>
        <v>21.937499999999947</v>
      </c>
      <c r="F25" s="89">
        <f ca="1" t="shared" si="3"/>
        <v>0.4387499999999989</v>
      </c>
      <c r="G25" s="89">
        <f ca="1" t="shared" si="3"/>
        <v>0.4387499999999989</v>
      </c>
      <c r="H25" s="89">
        <f ca="1" t="shared" si="3"/>
        <v>0.4387499999999989</v>
      </c>
      <c r="I25" s="89">
        <f ca="1" t="shared" si="3"/>
        <v>0.4387499999999989</v>
      </c>
      <c r="J25" s="89">
        <f ca="1" t="shared" si="3"/>
        <v>0.4387499999999989</v>
      </c>
      <c r="K25" s="89">
        <f ca="1" t="shared" si="3"/>
        <v>0.4387499999999989</v>
      </c>
      <c r="L25" s="89">
        <f ca="1" t="shared" si="3"/>
        <v>0.4387499999999989</v>
      </c>
      <c r="M25" s="89">
        <f ca="1" t="shared" si="3"/>
        <v>0.4387499999999989</v>
      </c>
      <c r="N25" s="89">
        <f ca="1" t="shared" si="3"/>
        <v>0.4387499999999989</v>
      </c>
      <c r="O25" s="89">
        <f ca="1" t="shared" si="3"/>
        <v>0.4387499999999989</v>
      </c>
      <c r="P25" s="89">
        <f ca="1" t="shared" si="4"/>
        <v>0.4387499999999989</v>
      </c>
      <c r="Q25" s="89">
        <f ca="1" t="shared" si="4"/>
        <v>0.4387499999999989</v>
      </c>
      <c r="R25" s="89">
        <f ca="1" t="shared" si="4"/>
        <v>0.4387499999999989</v>
      </c>
      <c r="S25" s="89">
        <f ca="1" t="shared" si="4"/>
        <v>0.4387499999999989</v>
      </c>
      <c r="T25" s="89">
        <f ca="1" t="shared" si="4"/>
        <v>0.4387499999999989</v>
      </c>
      <c r="U25" s="89">
        <f ca="1" t="shared" si="4"/>
        <v>0.4387499999999989</v>
      </c>
      <c r="V25" s="89">
        <f ca="1" t="shared" si="4"/>
        <v>0.4387499999999989</v>
      </c>
      <c r="W25" s="89">
        <f ca="1" t="shared" si="4"/>
        <v>0.4387499999999989</v>
      </c>
      <c r="X25" s="89">
        <f ca="1" t="shared" si="4"/>
        <v>0.4387499999999989</v>
      </c>
      <c r="Y25" s="89">
        <f ca="1" t="shared" si="4"/>
        <v>0.4387499999999989</v>
      </c>
      <c r="Z25" s="89">
        <f ca="1" t="shared" si="5"/>
        <v>0.4387499999999989</v>
      </c>
      <c r="AA25" s="89">
        <f ca="1" t="shared" si="5"/>
        <v>0.4387499999999989</v>
      </c>
      <c r="AB25" s="89">
        <f ca="1" t="shared" si="5"/>
        <v>0.4387499999999989</v>
      </c>
      <c r="AC25" s="89">
        <f ca="1" t="shared" si="5"/>
        <v>0.4387499999999989</v>
      </c>
      <c r="AD25" s="89">
        <f ca="1" t="shared" si="5"/>
        <v>0.4387499999999989</v>
      </c>
      <c r="AE25" s="89">
        <f ca="1" t="shared" si="5"/>
        <v>0.4387499999999989</v>
      </c>
      <c r="AF25" s="89">
        <f ca="1" t="shared" si="5"/>
        <v>0.4387499999999989</v>
      </c>
      <c r="AG25" s="89">
        <f ca="1" t="shared" si="5"/>
        <v>0.4387499999999989</v>
      </c>
      <c r="AH25" s="89">
        <f ca="1" t="shared" si="5"/>
        <v>0.4387499999999989</v>
      </c>
      <c r="AI25" s="89">
        <f ca="1" t="shared" si="5"/>
        <v>0.4387499999999989</v>
      </c>
      <c r="AJ25" s="89">
        <f ca="1" t="shared" si="6"/>
        <v>0.4387499999999989</v>
      </c>
      <c r="AK25" s="89">
        <f ca="1" t="shared" si="6"/>
        <v>0.4387499999999989</v>
      </c>
      <c r="AL25" s="89">
        <f ca="1" t="shared" si="6"/>
        <v>0.4387499999999989</v>
      </c>
      <c r="AM25" s="89">
        <f ca="1" t="shared" si="6"/>
        <v>0.4387499999999989</v>
      </c>
      <c r="AN25" s="89">
        <f ca="1" t="shared" si="6"/>
        <v>0.4387499999999989</v>
      </c>
      <c r="AO25" s="89">
        <f ca="1" t="shared" si="6"/>
        <v>0.4387499999999989</v>
      </c>
      <c r="AP25" s="89">
        <f ca="1" t="shared" si="6"/>
        <v>0.4387499999999989</v>
      </c>
      <c r="AQ25" s="89">
        <f ca="1" t="shared" si="6"/>
        <v>0.4387499999999989</v>
      </c>
      <c r="AR25" s="89">
        <f ca="1" t="shared" si="6"/>
        <v>0.4387499999999989</v>
      </c>
      <c r="AS25" s="89">
        <f ca="1" t="shared" si="6"/>
        <v>0.4387499999999989</v>
      </c>
      <c r="AT25" s="89">
        <f ca="1" t="shared" si="7"/>
        <v>0.4387499999999989</v>
      </c>
      <c r="AU25" s="89">
        <f ca="1" t="shared" si="7"/>
        <v>0.4387499999999989</v>
      </c>
      <c r="AV25" s="89">
        <f ca="1" t="shared" si="7"/>
        <v>0.4387499999999989</v>
      </c>
      <c r="AW25" s="89">
        <f ca="1" t="shared" si="7"/>
        <v>0.4387499999999989</v>
      </c>
      <c r="AX25" s="89">
        <f ca="1" t="shared" si="7"/>
        <v>0.4387499999999989</v>
      </c>
      <c r="AY25" s="89">
        <f ca="1" t="shared" si="7"/>
        <v>0.4387499999999989</v>
      </c>
      <c r="AZ25" s="89">
        <f ca="1" t="shared" si="7"/>
        <v>0.4387499999999989</v>
      </c>
      <c r="BA25" s="89">
        <f ca="1" t="shared" si="7"/>
        <v>0.4387499999999989</v>
      </c>
      <c r="BB25" s="89">
        <f ca="1" t="shared" si="7"/>
        <v>0.4387499999999989</v>
      </c>
      <c r="BC25" s="89">
        <f ca="1" t="shared" si="7"/>
        <v>0.4387499999999989</v>
      </c>
      <c r="BD25" s="89">
        <f ca="1" t="shared" si="7"/>
        <v>0</v>
      </c>
      <c r="BE25" s="89">
        <f ca="1" t="shared" si="7"/>
        <v>0</v>
      </c>
    </row>
    <row r="26" spans="1:57" ht="12.75">
      <c r="A26" s="84" t="str">
        <f>Risks!B12</f>
        <v>10</v>
      </c>
      <c r="B26" s="85" t="str">
        <f>Risks!C12</f>
        <v>Product price</v>
      </c>
      <c r="C26" s="86">
        <f>Risks!P12</f>
        <v>10</v>
      </c>
      <c r="E26" s="89">
        <f>IF(C26=0,"",Risks!H12*Risks!O12)</f>
        <v>60.83333333333333</v>
      </c>
      <c r="F26" s="89">
        <f ca="1" t="shared" si="3"/>
        <v>0</v>
      </c>
      <c r="G26" s="89">
        <f ca="1" t="shared" si="3"/>
        <v>0</v>
      </c>
      <c r="H26" s="89">
        <f ca="1" t="shared" si="3"/>
        <v>0</v>
      </c>
      <c r="I26" s="89">
        <f ca="1" t="shared" si="3"/>
        <v>0</v>
      </c>
      <c r="J26" s="89">
        <f ca="1" t="shared" si="3"/>
        <v>0</v>
      </c>
      <c r="K26" s="89">
        <f ca="1" t="shared" si="3"/>
        <v>0</v>
      </c>
      <c r="L26" s="89">
        <f ca="1" t="shared" si="3"/>
        <v>0</v>
      </c>
      <c r="M26" s="89">
        <f ca="1" t="shared" si="3"/>
        <v>0</v>
      </c>
      <c r="N26" s="89">
        <f ca="1" t="shared" si="3"/>
        <v>0</v>
      </c>
      <c r="O26" s="89">
        <f ca="1" t="shared" si="3"/>
        <v>0.16666666666666666</v>
      </c>
      <c r="P26" s="89">
        <f ca="1" t="shared" si="4"/>
        <v>0.3333333333333333</v>
      </c>
      <c r="Q26" s="89">
        <f ca="1" t="shared" si="4"/>
        <v>0.4999999999999999</v>
      </c>
      <c r="R26" s="89">
        <f ca="1" t="shared" si="4"/>
        <v>0.6666666666666666</v>
      </c>
      <c r="S26" s="89">
        <f ca="1" t="shared" si="4"/>
        <v>0.8333333333333333</v>
      </c>
      <c r="T26" s="89">
        <f ca="1" t="shared" si="4"/>
        <v>0.9999999999999998</v>
      </c>
      <c r="U26" s="89">
        <f ca="1" t="shared" si="4"/>
        <v>1.1666666666666667</v>
      </c>
      <c r="V26" s="89">
        <f ca="1" t="shared" si="4"/>
        <v>1.3333333333333333</v>
      </c>
      <c r="W26" s="89">
        <f ca="1" t="shared" si="4"/>
        <v>1.4999999999999998</v>
      </c>
      <c r="X26" s="89">
        <f ca="1" t="shared" si="4"/>
        <v>1.6666666666666665</v>
      </c>
      <c r="Y26" s="89">
        <f ca="1" t="shared" si="4"/>
        <v>1.6666666666666665</v>
      </c>
      <c r="Z26" s="89">
        <f ca="1" t="shared" si="5"/>
        <v>1.6666666666666665</v>
      </c>
      <c r="AA26" s="89">
        <f ca="1" t="shared" si="5"/>
        <v>1.6666666666666665</v>
      </c>
      <c r="AB26" s="89">
        <f ca="1" t="shared" si="5"/>
        <v>1.6666666666666665</v>
      </c>
      <c r="AC26" s="89">
        <f ca="1" t="shared" si="5"/>
        <v>1.6666666666666665</v>
      </c>
      <c r="AD26" s="89">
        <f ca="1" t="shared" si="5"/>
        <v>1.6666666666666665</v>
      </c>
      <c r="AE26" s="89">
        <f ca="1" t="shared" si="5"/>
        <v>1.6666666666666665</v>
      </c>
      <c r="AF26" s="89">
        <f ca="1" t="shared" si="5"/>
        <v>1.6666666666666665</v>
      </c>
      <c r="AG26" s="89">
        <f ca="1" t="shared" si="5"/>
        <v>1.6666666666666665</v>
      </c>
      <c r="AH26" s="89">
        <f ca="1" t="shared" si="5"/>
        <v>1.6666666666666665</v>
      </c>
      <c r="AI26" s="89">
        <f ca="1" t="shared" si="5"/>
        <v>1.6666666666666665</v>
      </c>
      <c r="AJ26" s="89">
        <f ca="1" t="shared" si="6"/>
        <v>1.6666666666666665</v>
      </c>
      <c r="AK26" s="89">
        <f ca="1" t="shared" si="6"/>
        <v>1.6666666666666665</v>
      </c>
      <c r="AL26" s="89">
        <f ca="1" t="shared" si="6"/>
        <v>1.6666666666666665</v>
      </c>
      <c r="AM26" s="89">
        <f ca="1" t="shared" si="6"/>
        <v>1.6666666666666665</v>
      </c>
      <c r="AN26" s="89">
        <f ca="1" t="shared" si="6"/>
        <v>1.6666666666666665</v>
      </c>
      <c r="AO26" s="89">
        <f ca="1" t="shared" si="6"/>
        <v>1.6666666666666665</v>
      </c>
      <c r="AP26" s="89">
        <f ca="1" t="shared" si="6"/>
        <v>1.6666666666666665</v>
      </c>
      <c r="AQ26" s="89">
        <f ca="1" t="shared" si="6"/>
        <v>1.6666666666666665</v>
      </c>
      <c r="AR26" s="89">
        <f ca="1" t="shared" si="6"/>
        <v>1.6666666666666665</v>
      </c>
      <c r="AS26" s="89">
        <f ca="1" t="shared" si="6"/>
        <v>1.6666666666666665</v>
      </c>
      <c r="AT26" s="89">
        <f ca="1" t="shared" si="7"/>
        <v>1.6666666666666665</v>
      </c>
      <c r="AU26" s="89">
        <f ca="1" t="shared" si="7"/>
        <v>1.6666666666666665</v>
      </c>
      <c r="AV26" s="89">
        <f ca="1" t="shared" si="7"/>
        <v>1.6666666666666665</v>
      </c>
      <c r="AW26" s="89">
        <f ca="1" t="shared" si="7"/>
        <v>1.6666666666666665</v>
      </c>
      <c r="AX26" s="89">
        <f ca="1" t="shared" si="7"/>
        <v>1.6666666666666665</v>
      </c>
      <c r="AY26" s="89">
        <f ca="1" t="shared" si="7"/>
        <v>1.6666666666666665</v>
      </c>
      <c r="AZ26" s="89">
        <f ca="1" t="shared" si="7"/>
        <v>1.6666666666666665</v>
      </c>
      <c r="BA26" s="89">
        <f ca="1" t="shared" si="7"/>
        <v>1.6666666666666665</v>
      </c>
      <c r="BB26" s="89">
        <f ca="1" t="shared" si="7"/>
        <v>1.6666666666666665</v>
      </c>
      <c r="BC26" s="89">
        <f ca="1" t="shared" si="7"/>
        <v>1.6666666666666665</v>
      </c>
      <c r="BD26" s="89">
        <f ca="1" t="shared" si="7"/>
        <v>0</v>
      </c>
      <c r="BE26" s="89">
        <f ca="1" t="shared" si="7"/>
        <v>0</v>
      </c>
    </row>
    <row r="27" spans="1:57" ht="12.75">
      <c r="A27" s="84" t="str">
        <f>Risks!B13</f>
        <v>11</v>
      </c>
      <c r="B27" s="85" t="str">
        <f>Risks!C13</f>
        <v>Process performance</v>
      </c>
      <c r="C27" s="86">
        <f>Risks!P13</f>
        <v>0</v>
      </c>
      <c r="E27" s="89">
        <f>IF(C27=0,"",Risks!H13*Risks!O13)</f>
      </c>
      <c r="F27" s="89">
        <f aca="true" ca="1" t="shared" si="8" ref="F27:O36">IF($C27=0,"",$E27*OFFSET($E$3,$C27,F$15))</f>
      </c>
      <c r="G27" s="89">
        <f ca="1" t="shared" si="8"/>
      </c>
      <c r="H27" s="89">
        <f ca="1" t="shared" si="8"/>
      </c>
      <c r="I27" s="89">
        <f ca="1" t="shared" si="8"/>
      </c>
      <c r="J27" s="89">
        <f ca="1" t="shared" si="8"/>
      </c>
      <c r="K27" s="89">
        <f ca="1" t="shared" si="8"/>
      </c>
      <c r="L27" s="89">
        <f ca="1" t="shared" si="8"/>
      </c>
      <c r="M27" s="89">
        <f ca="1" t="shared" si="8"/>
      </c>
      <c r="N27" s="89">
        <f ca="1" t="shared" si="8"/>
      </c>
      <c r="O27" s="89">
        <f ca="1" t="shared" si="8"/>
      </c>
      <c r="P27" s="89">
        <f aca="true" ca="1" t="shared" si="9" ref="P27:Y36">IF($C27=0,"",$E27*OFFSET($E$3,$C27,P$15))</f>
      </c>
      <c r="Q27" s="89">
        <f ca="1" t="shared" si="9"/>
      </c>
      <c r="R27" s="89">
        <f ca="1" t="shared" si="9"/>
      </c>
      <c r="S27" s="89">
        <f ca="1" t="shared" si="9"/>
      </c>
      <c r="T27" s="89">
        <f ca="1" t="shared" si="9"/>
      </c>
      <c r="U27" s="89">
        <f ca="1" t="shared" si="9"/>
      </c>
      <c r="V27" s="89">
        <f ca="1" t="shared" si="9"/>
      </c>
      <c r="W27" s="89">
        <f ca="1" t="shared" si="9"/>
      </c>
      <c r="X27" s="89">
        <f ca="1" t="shared" si="9"/>
      </c>
      <c r="Y27" s="89">
        <f ca="1" t="shared" si="9"/>
      </c>
      <c r="Z27" s="89">
        <f aca="true" ca="1" t="shared" si="10" ref="Z27:AI36">IF($C27=0,"",$E27*OFFSET($E$3,$C27,Z$15))</f>
      </c>
      <c r="AA27" s="89">
        <f ca="1" t="shared" si="10"/>
      </c>
      <c r="AB27" s="89">
        <f ca="1" t="shared" si="10"/>
      </c>
      <c r="AC27" s="89">
        <f ca="1" t="shared" si="10"/>
      </c>
      <c r="AD27" s="89">
        <f ca="1" t="shared" si="10"/>
      </c>
      <c r="AE27" s="89">
        <f ca="1" t="shared" si="10"/>
      </c>
      <c r="AF27" s="89">
        <f ca="1" t="shared" si="10"/>
      </c>
      <c r="AG27" s="89">
        <f ca="1" t="shared" si="10"/>
      </c>
      <c r="AH27" s="89">
        <f ca="1" t="shared" si="10"/>
      </c>
      <c r="AI27" s="89">
        <f ca="1" t="shared" si="10"/>
      </c>
      <c r="AJ27" s="89">
        <f aca="true" ca="1" t="shared" si="11" ref="AJ27:AS36">IF($C27=0,"",$E27*OFFSET($E$3,$C27,AJ$15))</f>
      </c>
      <c r="AK27" s="89">
        <f ca="1" t="shared" si="11"/>
      </c>
      <c r="AL27" s="89">
        <f ca="1" t="shared" si="11"/>
      </c>
      <c r="AM27" s="89">
        <f ca="1" t="shared" si="11"/>
      </c>
      <c r="AN27" s="89">
        <f ca="1" t="shared" si="11"/>
      </c>
      <c r="AO27" s="89">
        <f ca="1" t="shared" si="11"/>
      </c>
      <c r="AP27" s="89">
        <f ca="1" t="shared" si="11"/>
      </c>
      <c r="AQ27" s="89">
        <f ca="1" t="shared" si="11"/>
      </c>
      <c r="AR27" s="89">
        <f ca="1" t="shared" si="11"/>
      </c>
      <c r="AS27" s="89">
        <f ca="1" t="shared" si="11"/>
      </c>
      <c r="AT27" s="89">
        <f aca="true" ca="1" t="shared" si="12" ref="AT27:BE36">IF($C27=0,"",$E27*OFFSET($E$3,$C27,AT$15))</f>
      </c>
      <c r="AU27" s="89">
        <f ca="1" t="shared" si="12"/>
      </c>
      <c r="AV27" s="89">
        <f ca="1" t="shared" si="12"/>
      </c>
      <c r="AW27" s="89">
        <f ca="1" t="shared" si="12"/>
      </c>
      <c r="AX27" s="89">
        <f ca="1" t="shared" si="12"/>
      </c>
      <c r="AY27" s="89">
        <f ca="1" t="shared" si="12"/>
      </c>
      <c r="AZ27" s="89">
        <f ca="1" t="shared" si="12"/>
      </c>
      <c r="BA27" s="89">
        <f ca="1" t="shared" si="12"/>
      </c>
      <c r="BB27" s="89">
        <f ca="1" t="shared" si="12"/>
      </c>
      <c r="BC27" s="89">
        <f ca="1" t="shared" si="12"/>
      </c>
      <c r="BD27" s="89">
        <f ca="1" t="shared" si="12"/>
      </c>
      <c r="BE27" s="89">
        <f ca="1" t="shared" si="12"/>
      </c>
    </row>
    <row r="28" spans="1:57" ht="12.75">
      <c r="A28" s="84" t="str">
        <f>Risks!B14</f>
        <v>12</v>
      </c>
      <c r="B28" s="85" t="str">
        <f>Risks!C14</f>
        <v>Process regulatory action</v>
      </c>
      <c r="C28" s="86">
        <f>Risks!P14</f>
        <v>1</v>
      </c>
      <c r="E28" s="89">
        <f>IF(C28=0,"",Risks!H14*Risks!O14)</f>
        <v>0</v>
      </c>
      <c r="F28" s="89">
        <f ca="1" t="shared" si="8"/>
        <v>0</v>
      </c>
      <c r="G28" s="89">
        <f ca="1" t="shared" si="8"/>
        <v>0</v>
      </c>
      <c r="H28" s="89">
        <f ca="1" t="shared" si="8"/>
        <v>0</v>
      </c>
      <c r="I28" s="89">
        <f ca="1" t="shared" si="8"/>
        <v>0</v>
      </c>
      <c r="J28" s="89">
        <f ca="1" t="shared" si="8"/>
        <v>0</v>
      </c>
      <c r="K28" s="89">
        <f ca="1" t="shared" si="8"/>
        <v>0</v>
      </c>
      <c r="L28" s="89">
        <f ca="1" t="shared" si="8"/>
        <v>0</v>
      </c>
      <c r="M28" s="89">
        <f ca="1" t="shared" si="8"/>
        <v>0</v>
      </c>
      <c r="N28" s="89">
        <f ca="1" t="shared" si="8"/>
        <v>0</v>
      </c>
      <c r="O28" s="89">
        <f ca="1" t="shared" si="8"/>
        <v>0</v>
      </c>
      <c r="P28" s="89">
        <f ca="1" t="shared" si="9"/>
        <v>0</v>
      </c>
      <c r="Q28" s="89">
        <f ca="1" t="shared" si="9"/>
        <v>0</v>
      </c>
      <c r="R28" s="89">
        <f ca="1" t="shared" si="9"/>
        <v>0</v>
      </c>
      <c r="S28" s="89">
        <f ca="1" t="shared" si="9"/>
        <v>0</v>
      </c>
      <c r="T28" s="89">
        <f ca="1" t="shared" si="9"/>
        <v>0</v>
      </c>
      <c r="U28" s="89">
        <f ca="1" t="shared" si="9"/>
        <v>0</v>
      </c>
      <c r="V28" s="89">
        <f ca="1" t="shared" si="9"/>
        <v>0</v>
      </c>
      <c r="W28" s="89">
        <f ca="1" t="shared" si="9"/>
        <v>0</v>
      </c>
      <c r="X28" s="89">
        <f ca="1" t="shared" si="9"/>
        <v>0</v>
      </c>
      <c r="Y28" s="89">
        <f ca="1" t="shared" si="9"/>
        <v>0</v>
      </c>
      <c r="Z28" s="89">
        <f ca="1" t="shared" si="10"/>
        <v>0</v>
      </c>
      <c r="AA28" s="89">
        <f ca="1" t="shared" si="10"/>
        <v>0</v>
      </c>
      <c r="AB28" s="89">
        <f ca="1" t="shared" si="10"/>
        <v>0</v>
      </c>
      <c r="AC28" s="89">
        <f ca="1" t="shared" si="10"/>
        <v>0</v>
      </c>
      <c r="AD28" s="89">
        <f ca="1" t="shared" si="10"/>
        <v>0</v>
      </c>
      <c r="AE28" s="89">
        <f ca="1" t="shared" si="10"/>
        <v>0</v>
      </c>
      <c r="AF28" s="89">
        <f ca="1" t="shared" si="10"/>
        <v>0</v>
      </c>
      <c r="AG28" s="89">
        <f ca="1" t="shared" si="10"/>
        <v>0</v>
      </c>
      <c r="AH28" s="89">
        <f ca="1" t="shared" si="10"/>
        <v>0</v>
      </c>
      <c r="AI28" s="89">
        <f ca="1" t="shared" si="10"/>
        <v>0</v>
      </c>
      <c r="AJ28" s="89">
        <f ca="1" t="shared" si="11"/>
        <v>0</v>
      </c>
      <c r="AK28" s="89">
        <f ca="1" t="shared" si="11"/>
        <v>0</v>
      </c>
      <c r="AL28" s="89">
        <f ca="1" t="shared" si="11"/>
        <v>0</v>
      </c>
      <c r="AM28" s="89">
        <f ca="1" t="shared" si="11"/>
        <v>0</v>
      </c>
      <c r="AN28" s="89">
        <f ca="1" t="shared" si="11"/>
        <v>0</v>
      </c>
      <c r="AO28" s="89">
        <f ca="1" t="shared" si="11"/>
        <v>0</v>
      </c>
      <c r="AP28" s="89">
        <f ca="1" t="shared" si="11"/>
        <v>0</v>
      </c>
      <c r="AQ28" s="89">
        <f ca="1" t="shared" si="11"/>
        <v>0</v>
      </c>
      <c r="AR28" s="89">
        <f ca="1" t="shared" si="11"/>
        <v>0</v>
      </c>
      <c r="AS28" s="89">
        <f ca="1" t="shared" si="11"/>
        <v>0</v>
      </c>
      <c r="AT28" s="89">
        <f ca="1" t="shared" si="12"/>
        <v>0</v>
      </c>
      <c r="AU28" s="89">
        <f ca="1" t="shared" si="12"/>
        <v>0</v>
      </c>
      <c r="AV28" s="89">
        <f ca="1" t="shared" si="12"/>
        <v>0</v>
      </c>
      <c r="AW28" s="89">
        <f ca="1" t="shared" si="12"/>
        <v>0</v>
      </c>
      <c r="AX28" s="89">
        <f ca="1" t="shared" si="12"/>
        <v>0</v>
      </c>
      <c r="AY28" s="89">
        <f ca="1" t="shared" si="12"/>
        <v>0</v>
      </c>
      <c r="AZ28" s="89">
        <f ca="1" t="shared" si="12"/>
        <v>0</v>
      </c>
      <c r="BA28" s="89">
        <f ca="1" t="shared" si="12"/>
        <v>0</v>
      </c>
      <c r="BB28" s="89">
        <f ca="1" t="shared" si="12"/>
        <v>0</v>
      </c>
      <c r="BC28" s="89">
        <f ca="1" t="shared" si="12"/>
        <v>0</v>
      </c>
      <c r="BD28" s="89">
        <f ca="1" t="shared" si="12"/>
        <v>0</v>
      </c>
      <c r="BE28" s="89">
        <f ca="1" t="shared" si="12"/>
        <v>0</v>
      </c>
    </row>
    <row r="29" spans="1:57" ht="12.75">
      <c r="A29" s="84" t="str">
        <f>Risks!B15</f>
        <v>13</v>
      </c>
      <c r="B29" s="85" t="str">
        <f>Risks!C15</f>
        <v>Waste Processing Capex</v>
      </c>
      <c r="C29" s="86">
        <f>Risks!P15</f>
        <v>0</v>
      </c>
      <c r="E29" s="89">
        <f>IF(C29=0,"",Risks!H15*Risks!O15)</f>
      </c>
      <c r="F29" s="89">
        <f ca="1" t="shared" si="8"/>
      </c>
      <c r="G29" s="89">
        <f ca="1" t="shared" si="8"/>
      </c>
      <c r="H29" s="89">
        <f ca="1" t="shared" si="8"/>
      </c>
      <c r="I29" s="89">
        <f ca="1" t="shared" si="8"/>
      </c>
      <c r="J29" s="89">
        <f ca="1" t="shared" si="8"/>
      </c>
      <c r="K29" s="89">
        <f ca="1" t="shared" si="8"/>
      </c>
      <c r="L29" s="89">
        <f ca="1" t="shared" si="8"/>
      </c>
      <c r="M29" s="89">
        <f ca="1" t="shared" si="8"/>
      </c>
      <c r="N29" s="89">
        <f ca="1" t="shared" si="8"/>
      </c>
      <c r="O29" s="89">
        <f ca="1" t="shared" si="8"/>
      </c>
      <c r="P29" s="89">
        <f ca="1" t="shared" si="9"/>
      </c>
      <c r="Q29" s="89">
        <f ca="1" t="shared" si="9"/>
      </c>
      <c r="R29" s="89">
        <f ca="1" t="shared" si="9"/>
      </c>
      <c r="S29" s="89">
        <f ca="1" t="shared" si="9"/>
      </c>
      <c r="T29" s="89">
        <f ca="1" t="shared" si="9"/>
      </c>
      <c r="U29" s="89">
        <f ca="1" t="shared" si="9"/>
      </c>
      <c r="V29" s="89">
        <f ca="1" t="shared" si="9"/>
      </c>
      <c r="W29" s="89">
        <f ca="1" t="shared" si="9"/>
      </c>
      <c r="X29" s="89">
        <f ca="1" t="shared" si="9"/>
      </c>
      <c r="Y29" s="89">
        <f ca="1" t="shared" si="9"/>
      </c>
      <c r="Z29" s="89">
        <f ca="1" t="shared" si="10"/>
      </c>
      <c r="AA29" s="89">
        <f ca="1" t="shared" si="10"/>
      </c>
      <c r="AB29" s="89">
        <f ca="1" t="shared" si="10"/>
      </c>
      <c r="AC29" s="89">
        <f ca="1" t="shared" si="10"/>
      </c>
      <c r="AD29" s="89">
        <f ca="1" t="shared" si="10"/>
      </c>
      <c r="AE29" s="89">
        <f ca="1" t="shared" si="10"/>
      </c>
      <c r="AF29" s="89">
        <f ca="1" t="shared" si="10"/>
      </c>
      <c r="AG29" s="89">
        <f ca="1" t="shared" si="10"/>
      </c>
      <c r="AH29" s="89">
        <f ca="1" t="shared" si="10"/>
      </c>
      <c r="AI29" s="89">
        <f ca="1" t="shared" si="10"/>
      </c>
      <c r="AJ29" s="89">
        <f ca="1" t="shared" si="11"/>
      </c>
      <c r="AK29" s="89">
        <f ca="1" t="shared" si="11"/>
      </c>
      <c r="AL29" s="89">
        <f ca="1" t="shared" si="11"/>
      </c>
      <c r="AM29" s="89">
        <f ca="1" t="shared" si="11"/>
      </c>
      <c r="AN29" s="89">
        <f ca="1" t="shared" si="11"/>
      </c>
      <c r="AO29" s="89">
        <f ca="1" t="shared" si="11"/>
      </c>
      <c r="AP29" s="89">
        <f ca="1" t="shared" si="11"/>
      </c>
      <c r="AQ29" s="89">
        <f ca="1" t="shared" si="11"/>
      </c>
      <c r="AR29" s="89">
        <f ca="1" t="shared" si="11"/>
      </c>
      <c r="AS29" s="89">
        <f ca="1" t="shared" si="11"/>
      </c>
      <c r="AT29" s="89">
        <f ca="1" t="shared" si="12"/>
      </c>
      <c r="AU29" s="89">
        <f ca="1" t="shared" si="12"/>
      </c>
      <c r="AV29" s="89">
        <f ca="1" t="shared" si="12"/>
      </c>
      <c r="AW29" s="89">
        <f ca="1" t="shared" si="12"/>
      </c>
      <c r="AX29" s="89">
        <f ca="1" t="shared" si="12"/>
      </c>
      <c r="AY29" s="89">
        <f ca="1" t="shared" si="12"/>
      </c>
      <c r="AZ29" s="89">
        <f ca="1" t="shared" si="12"/>
      </c>
      <c r="BA29" s="89">
        <f ca="1" t="shared" si="12"/>
      </c>
      <c r="BB29" s="89">
        <f ca="1" t="shared" si="12"/>
      </c>
      <c r="BC29" s="89">
        <f ca="1" t="shared" si="12"/>
      </c>
      <c r="BD29" s="89">
        <f ca="1" t="shared" si="12"/>
      </c>
      <c r="BE29" s="89">
        <f ca="1" t="shared" si="12"/>
      </c>
    </row>
    <row r="30" spans="1:57" ht="12.75">
      <c r="A30" s="84" t="str">
        <f>Risks!B16</f>
        <v>14</v>
      </c>
      <c r="B30" s="85" t="str">
        <f>Risks!C16</f>
        <v>Site construction cost and delays</v>
      </c>
      <c r="C30" s="86">
        <f>Risks!P16</f>
        <v>0</v>
      </c>
      <c r="E30" s="89">
        <f>IF(C30=0,"",Risks!H16*Risks!O16)</f>
      </c>
      <c r="F30" s="89">
        <f ca="1" t="shared" si="8"/>
      </c>
      <c r="G30" s="89">
        <f ca="1" t="shared" si="8"/>
      </c>
      <c r="H30" s="89">
        <f ca="1" t="shared" si="8"/>
      </c>
      <c r="I30" s="89">
        <f ca="1" t="shared" si="8"/>
      </c>
      <c r="J30" s="89">
        <f ca="1" t="shared" si="8"/>
      </c>
      <c r="K30" s="89">
        <f ca="1" t="shared" si="8"/>
      </c>
      <c r="L30" s="89">
        <f ca="1" t="shared" si="8"/>
      </c>
      <c r="M30" s="89">
        <f ca="1" t="shared" si="8"/>
      </c>
      <c r="N30" s="89">
        <f ca="1" t="shared" si="8"/>
      </c>
      <c r="O30" s="89">
        <f ca="1" t="shared" si="8"/>
      </c>
      <c r="P30" s="89">
        <f ca="1" t="shared" si="9"/>
      </c>
      <c r="Q30" s="89">
        <f ca="1" t="shared" si="9"/>
      </c>
      <c r="R30" s="89">
        <f ca="1" t="shared" si="9"/>
      </c>
      <c r="S30" s="89">
        <f ca="1" t="shared" si="9"/>
      </c>
      <c r="T30" s="89">
        <f ca="1" t="shared" si="9"/>
      </c>
      <c r="U30" s="89">
        <f ca="1" t="shared" si="9"/>
      </c>
      <c r="V30" s="89">
        <f ca="1" t="shared" si="9"/>
      </c>
      <c r="W30" s="89">
        <f ca="1" t="shared" si="9"/>
      </c>
      <c r="X30" s="89">
        <f ca="1" t="shared" si="9"/>
      </c>
      <c r="Y30" s="89">
        <f ca="1" t="shared" si="9"/>
      </c>
      <c r="Z30" s="89">
        <f ca="1" t="shared" si="10"/>
      </c>
      <c r="AA30" s="89">
        <f ca="1" t="shared" si="10"/>
      </c>
      <c r="AB30" s="89">
        <f ca="1" t="shared" si="10"/>
      </c>
      <c r="AC30" s="89">
        <f ca="1" t="shared" si="10"/>
      </c>
      <c r="AD30" s="89">
        <f ca="1" t="shared" si="10"/>
      </c>
      <c r="AE30" s="89">
        <f ca="1" t="shared" si="10"/>
      </c>
      <c r="AF30" s="89">
        <f ca="1" t="shared" si="10"/>
      </c>
      <c r="AG30" s="89">
        <f ca="1" t="shared" si="10"/>
      </c>
      <c r="AH30" s="89">
        <f ca="1" t="shared" si="10"/>
      </c>
      <c r="AI30" s="89">
        <f ca="1" t="shared" si="10"/>
      </c>
      <c r="AJ30" s="89">
        <f ca="1" t="shared" si="11"/>
      </c>
      <c r="AK30" s="89">
        <f ca="1" t="shared" si="11"/>
      </c>
      <c r="AL30" s="89">
        <f ca="1" t="shared" si="11"/>
      </c>
      <c r="AM30" s="89">
        <f ca="1" t="shared" si="11"/>
      </c>
      <c r="AN30" s="89">
        <f ca="1" t="shared" si="11"/>
      </c>
      <c r="AO30" s="89">
        <f ca="1" t="shared" si="11"/>
      </c>
      <c r="AP30" s="89">
        <f ca="1" t="shared" si="11"/>
      </c>
      <c r="AQ30" s="89">
        <f ca="1" t="shared" si="11"/>
      </c>
      <c r="AR30" s="89">
        <f ca="1" t="shared" si="11"/>
      </c>
      <c r="AS30" s="89">
        <f ca="1" t="shared" si="11"/>
      </c>
      <c r="AT30" s="89">
        <f ca="1" t="shared" si="12"/>
      </c>
      <c r="AU30" s="89">
        <f ca="1" t="shared" si="12"/>
      </c>
      <c r="AV30" s="89">
        <f ca="1" t="shared" si="12"/>
      </c>
      <c r="AW30" s="89">
        <f ca="1" t="shared" si="12"/>
      </c>
      <c r="AX30" s="89">
        <f ca="1" t="shared" si="12"/>
      </c>
      <c r="AY30" s="89">
        <f ca="1" t="shared" si="12"/>
      </c>
      <c r="AZ30" s="89">
        <f ca="1" t="shared" si="12"/>
      </c>
      <c r="BA30" s="89">
        <f ca="1" t="shared" si="12"/>
      </c>
      <c r="BB30" s="89">
        <f ca="1" t="shared" si="12"/>
      </c>
      <c r="BC30" s="89">
        <f ca="1" t="shared" si="12"/>
      </c>
      <c r="BD30" s="89">
        <f ca="1" t="shared" si="12"/>
      </c>
      <c r="BE30" s="89">
        <f ca="1" t="shared" si="12"/>
      </c>
    </row>
    <row r="31" spans="1:57" ht="12.75">
      <c r="A31" s="84" t="str">
        <f>Risks!B17</f>
        <v>15</v>
      </c>
      <c r="B31" s="85" t="str">
        <f>Risks!C17</f>
        <v>Incinerator cost and delays</v>
      </c>
      <c r="C31" s="86">
        <f>Risks!P17</f>
        <v>0</v>
      </c>
      <c r="E31" s="89">
        <f>IF(C31=0,"",Risks!H17*Risks!O17)</f>
      </c>
      <c r="F31" s="89">
        <f ca="1" t="shared" si="8"/>
      </c>
      <c r="G31" s="89">
        <f ca="1" t="shared" si="8"/>
      </c>
      <c r="H31" s="89">
        <f ca="1" t="shared" si="8"/>
      </c>
      <c r="I31" s="89">
        <f ca="1" t="shared" si="8"/>
      </c>
      <c r="J31" s="89">
        <f ca="1" t="shared" si="8"/>
      </c>
      <c r="K31" s="89">
        <f ca="1" t="shared" si="8"/>
      </c>
      <c r="L31" s="89">
        <f ca="1" t="shared" si="8"/>
      </c>
      <c r="M31" s="89">
        <f ca="1" t="shared" si="8"/>
      </c>
      <c r="N31" s="89">
        <f ca="1" t="shared" si="8"/>
      </c>
      <c r="O31" s="89">
        <f ca="1" t="shared" si="8"/>
      </c>
      <c r="P31" s="89">
        <f ca="1" t="shared" si="9"/>
      </c>
      <c r="Q31" s="89">
        <f ca="1" t="shared" si="9"/>
      </c>
      <c r="R31" s="89">
        <f ca="1" t="shared" si="9"/>
      </c>
      <c r="S31" s="89">
        <f ca="1" t="shared" si="9"/>
      </c>
      <c r="T31" s="89">
        <f ca="1" t="shared" si="9"/>
      </c>
      <c r="U31" s="89">
        <f ca="1" t="shared" si="9"/>
      </c>
      <c r="V31" s="89">
        <f ca="1" t="shared" si="9"/>
      </c>
      <c r="W31" s="89">
        <f ca="1" t="shared" si="9"/>
      </c>
      <c r="X31" s="89">
        <f ca="1" t="shared" si="9"/>
      </c>
      <c r="Y31" s="89">
        <f ca="1" t="shared" si="9"/>
      </c>
      <c r="Z31" s="89">
        <f ca="1" t="shared" si="10"/>
      </c>
      <c r="AA31" s="89">
        <f ca="1" t="shared" si="10"/>
      </c>
      <c r="AB31" s="89">
        <f ca="1" t="shared" si="10"/>
      </c>
      <c r="AC31" s="89">
        <f ca="1" t="shared" si="10"/>
      </c>
      <c r="AD31" s="89">
        <f ca="1" t="shared" si="10"/>
      </c>
      <c r="AE31" s="89">
        <f ca="1" t="shared" si="10"/>
      </c>
      <c r="AF31" s="89">
        <f ca="1" t="shared" si="10"/>
      </c>
      <c r="AG31" s="89">
        <f ca="1" t="shared" si="10"/>
      </c>
      <c r="AH31" s="89">
        <f ca="1" t="shared" si="10"/>
      </c>
      <c r="AI31" s="89">
        <f ca="1" t="shared" si="10"/>
      </c>
      <c r="AJ31" s="89">
        <f ca="1" t="shared" si="11"/>
      </c>
      <c r="AK31" s="89">
        <f ca="1" t="shared" si="11"/>
      </c>
      <c r="AL31" s="89">
        <f ca="1" t="shared" si="11"/>
      </c>
      <c r="AM31" s="89">
        <f ca="1" t="shared" si="11"/>
      </c>
      <c r="AN31" s="89">
        <f ca="1" t="shared" si="11"/>
      </c>
      <c r="AO31" s="89">
        <f ca="1" t="shared" si="11"/>
      </c>
      <c r="AP31" s="89">
        <f ca="1" t="shared" si="11"/>
      </c>
      <c r="AQ31" s="89">
        <f ca="1" t="shared" si="11"/>
      </c>
      <c r="AR31" s="89">
        <f ca="1" t="shared" si="11"/>
      </c>
      <c r="AS31" s="89">
        <f ca="1" t="shared" si="11"/>
      </c>
      <c r="AT31" s="89">
        <f ca="1" t="shared" si="12"/>
      </c>
      <c r="AU31" s="89">
        <f ca="1" t="shared" si="12"/>
      </c>
      <c r="AV31" s="89">
        <f ca="1" t="shared" si="12"/>
      </c>
      <c r="AW31" s="89">
        <f ca="1" t="shared" si="12"/>
      </c>
      <c r="AX31" s="89">
        <f ca="1" t="shared" si="12"/>
      </c>
      <c r="AY31" s="89">
        <f ca="1" t="shared" si="12"/>
      </c>
      <c r="AZ31" s="89">
        <f ca="1" t="shared" si="12"/>
      </c>
      <c r="BA31" s="89">
        <f ca="1" t="shared" si="12"/>
      </c>
      <c r="BB31" s="89">
        <f ca="1" t="shared" si="12"/>
      </c>
      <c r="BC31" s="89">
        <f ca="1" t="shared" si="12"/>
      </c>
      <c r="BD31" s="89">
        <f ca="1" t="shared" si="12"/>
      </c>
      <c r="BE31" s="89">
        <f ca="1" t="shared" si="12"/>
      </c>
    </row>
    <row r="32" spans="1:57" ht="12.75">
      <c r="A32" s="84" t="str">
        <f>Risks!B18</f>
        <v>16</v>
      </c>
      <c r="B32" s="85" t="str">
        <f>Risks!C18</f>
        <v>Residual Waste Operations</v>
      </c>
      <c r="C32" s="86">
        <f>Risks!P18</f>
        <v>0</v>
      </c>
      <c r="E32" s="89">
        <f>IF(C32=0,"",Risks!H18*Risks!O18)</f>
      </c>
      <c r="F32" s="89">
        <f ca="1" t="shared" si="8"/>
      </c>
      <c r="G32" s="89">
        <f ca="1" t="shared" si="8"/>
      </c>
      <c r="H32" s="89">
        <f ca="1" t="shared" si="8"/>
      </c>
      <c r="I32" s="89">
        <f ca="1" t="shared" si="8"/>
      </c>
      <c r="J32" s="89">
        <f ca="1" t="shared" si="8"/>
      </c>
      <c r="K32" s="89">
        <f ca="1" t="shared" si="8"/>
      </c>
      <c r="L32" s="89">
        <f ca="1" t="shared" si="8"/>
      </c>
      <c r="M32" s="89">
        <f ca="1" t="shared" si="8"/>
      </c>
      <c r="N32" s="89">
        <f ca="1" t="shared" si="8"/>
      </c>
      <c r="O32" s="89">
        <f ca="1" t="shared" si="8"/>
      </c>
      <c r="P32" s="89">
        <f ca="1" t="shared" si="9"/>
      </c>
      <c r="Q32" s="89">
        <f ca="1" t="shared" si="9"/>
      </c>
      <c r="R32" s="89">
        <f ca="1" t="shared" si="9"/>
      </c>
      <c r="S32" s="89">
        <f ca="1" t="shared" si="9"/>
      </c>
      <c r="T32" s="89">
        <f ca="1" t="shared" si="9"/>
      </c>
      <c r="U32" s="89">
        <f ca="1" t="shared" si="9"/>
      </c>
      <c r="V32" s="89">
        <f ca="1" t="shared" si="9"/>
      </c>
      <c r="W32" s="89">
        <f ca="1" t="shared" si="9"/>
      </c>
      <c r="X32" s="89">
        <f ca="1" t="shared" si="9"/>
      </c>
      <c r="Y32" s="89">
        <f ca="1" t="shared" si="9"/>
      </c>
      <c r="Z32" s="89">
        <f ca="1" t="shared" si="10"/>
      </c>
      <c r="AA32" s="89">
        <f ca="1" t="shared" si="10"/>
      </c>
      <c r="AB32" s="89">
        <f ca="1" t="shared" si="10"/>
      </c>
      <c r="AC32" s="89">
        <f ca="1" t="shared" si="10"/>
      </c>
      <c r="AD32" s="89">
        <f ca="1" t="shared" si="10"/>
      </c>
      <c r="AE32" s="89">
        <f ca="1" t="shared" si="10"/>
      </c>
      <c r="AF32" s="89">
        <f ca="1" t="shared" si="10"/>
      </c>
      <c r="AG32" s="89">
        <f ca="1" t="shared" si="10"/>
      </c>
      <c r="AH32" s="89">
        <f ca="1" t="shared" si="10"/>
      </c>
      <c r="AI32" s="89">
        <f ca="1" t="shared" si="10"/>
      </c>
      <c r="AJ32" s="89">
        <f ca="1" t="shared" si="11"/>
      </c>
      <c r="AK32" s="89">
        <f ca="1" t="shared" si="11"/>
      </c>
      <c r="AL32" s="89">
        <f ca="1" t="shared" si="11"/>
      </c>
      <c r="AM32" s="89">
        <f ca="1" t="shared" si="11"/>
      </c>
      <c r="AN32" s="89">
        <f ca="1" t="shared" si="11"/>
      </c>
      <c r="AO32" s="89">
        <f ca="1" t="shared" si="11"/>
      </c>
      <c r="AP32" s="89">
        <f ca="1" t="shared" si="11"/>
      </c>
      <c r="AQ32" s="89">
        <f ca="1" t="shared" si="11"/>
      </c>
      <c r="AR32" s="89">
        <f ca="1" t="shared" si="11"/>
      </c>
      <c r="AS32" s="89">
        <f ca="1" t="shared" si="11"/>
      </c>
      <c r="AT32" s="89">
        <f ca="1" t="shared" si="12"/>
      </c>
      <c r="AU32" s="89">
        <f ca="1" t="shared" si="12"/>
      </c>
      <c r="AV32" s="89">
        <f ca="1" t="shared" si="12"/>
      </c>
      <c r="AW32" s="89">
        <f ca="1" t="shared" si="12"/>
      </c>
      <c r="AX32" s="89">
        <f ca="1" t="shared" si="12"/>
      </c>
      <c r="AY32" s="89">
        <f ca="1" t="shared" si="12"/>
      </c>
      <c r="AZ32" s="89">
        <f ca="1" t="shared" si="12"/>
      </c>
      <c r="BA32" s="89">
        <f ca="1" t="shared" si="12"/>
      </c>
      <c r="BB32" s="89">
        <f ca="1" t="shared" si="12"/>
      </c>
      <c r="BC32" s="89">
        <f ca="1" t="shared" si="12"/>
      </c>
      <c r="BD32" s="89">
        <f ca="1" t="shared" si="12"/>
      </c>
      <c r="BE32" s="89">
        <f ca="1" t="shared" si="12"/>
      </c>
    </row>
    <row r="33" spans="1:57" ht="12.75">
      <c r="A33" s="84" t="str">
        <f>Risks!B19</f>
        <v>17</v>
      </c>
      <c r="B33" s="85" t="str">
        <f>Risks!C19</f>
        <v>Landfill operating cost</v>
      </c>
      <c r="C33" s="86">
        <f>Risks!P19</f>
        <v>7</v>
      </c>
      <c r="E33" s="89">
        <f>IF(C33=0,"",Risks!H19*Risks!O19)</f>
        <v>2.5416666666666683</v>
      </c>
      <c r="F33" s="89">
        <f ca="1" t="shared" si="8"/>
        <v>0.08333333333333338</v>
      </c>
      <c r="G33" s="89">
        <f ca="1" t="shared" si="8"/>
        <v>0.08333333333333338</v>
      </c>
      <c r="H33" s="89">
        <f ca="1" t="shared" si="8"/>
        <v>0.08333333333333338</v>
      </c>
      <c r="I33" s="89">
        <f ca="1" t="shared" si="8"/>
        <v>0.08333333333333338</v>
      </c>
      <c r="J33" s="89">
        <f ca="1" t="shared" si="8"/>
        <v>0.08333333333333338</v>
      </c>
      <c r="K33" s="89">
        <f ca="1" t="shared" si="8"/>
        <v>0.08333333333333338</v>
      </c>
      <c r="L33" s="89">
        <f ca="1" t="shared" si="8"/>
        <v>0.08333333333333338</v>
      </c>
      <c r="M33" s="89">
        <f ca="1" t="shared" si="8"/>
        <v>0.08333333333333338</v>
      </c>
      <c r="N33" s="89">
        <f ca="1" t="shared" si="8"/>
        <v>0.08333333333333338</v>
      </c>
      <c r="O33" s="89">
        <f ca="1" t="shared" si="8"/>
        <v>0.08333333333333338</v>
      </c>
      <c r="P33" s="89">
        <f ca="1" t="shared" si="9"/>
        <v>0.06666666666666671</v>
      </c>
      <c r="Q33" s="89">
        <f ca="1" t="shared" si="9"/>
        <v>0.06666666666666671</v>
      </c>
      <c r="R33" s="89">
        <f ca="1" t="shared" si="9"/>
        <v>0.06666666666666671</v>
      </c>
      <c r="S33" s="89">
        <f ca="1" t="shared" si="9"/>
        <v>0.06666666666666671</v>
      </c>
      <c r="T33" s="89">
        <f ca="1" t="shared" si="9"/>
        <v>0.06666666666666671</v>
      </c>
      <c r="U33" s="89">
        <f ca="1" t="shared" si="9"/>
        <v>0.06666666666666671</v>
      </c>
      <c r="V33" s="89">
        <f ca="1" t="shared" si="9"/>
        <v>0.06666666666666671</v>
      </c>
      <c r="W33" s="89">
        <f ca="1" t="shared" si="9"/>
        <v>0.06666666666666671</v>
      </c>
      <c r="X33" s="89">
        <f ca="1" t="shared" si="9"/>
        <v>0.06666666666666671</v>
      </c>
      <c r="Y33" s="89">
        <f ca="1" t="shared" si="9"/>
        <v>0.05000000000000004</v>
      </c>
      <c r="Z33" s="89">
        <f ca="1" t="shared" si="10"/>
        <v>0.05000000000000004</v>
      </c>
      <c r="AA33" s="89">
        <f ca="1" t="shared" si="10"/>
        <v>0.05000000000000004</v>
      </c>
      <c r="AB33" s="89">
        <f ca="1" t="shared" si="10"/>
        <v>0.05000000000000004</v>
      </c>
      <c r="AC33" s="89">
        <f ca="1" t="shared" si="10"/>
        <v>0.05000000000000004</v>
      </c>
      <c r="AD33" s="89">
        <f ca="1" t="shared" si="10"/>
        <v>0.05000000000000004</v>
      </c>
      <c r="AE33" s="89">
        <f ca="1" t="shared" si="10"/>
        <v>0.05000000000000004</v>
      </c>
      <c r="AF33" s="89">
        <f ca="1" t="shared" si="10"/>
        <v>0.05000000000000004</v>
      </c>
      <c r="AG33" s="89">
        <f ca="1" t="shared" si="10"/>
        <v>0.05000000000000004</v>
      </c>
      <c r="AH33" s="89">
        <f ca="1" t="shared" si="10"/>
        <v>0.05000000000000004</v>
      </c>
      <c r="AI33" s="89">
        <f ca="1" t="shared" si="10"/>
        <v>0.033333333333333354</v>
      </c>
      <c r="AJ33" s="89">
        <f ca="1" t="shared" si="11"/>
        <v>0.033333333333333354</v>
      </c>
      <c r="AK33" s="89">
        <f ca="1" t="shared" si="11"/>
        <v>0.033333333333333354</v>
      </c>
      <c r="AL33" s="89">
        <f ca="1" t="shared" si="11"/>
        <v>0.033333333333333354</v>
      </c>
      <c r="AM33" s="89">
        <f ca="1" t="shared" si="11"/>
        <v>0.033333333333333354</v>
      </c>
      <c r="AN33" s="89">
        <f ca="1" t="shared" si="11"/>
        <v>0.033333333333333354</v>
      </c>
      <c r="AO33" s="89">
        <f ca="1" t="shared" si="11"/>
        <v>0.033333333333333354</v>
      </c>
      <c r="AP33" s="89">
        <f ca="1" t="shared" si="11"/>
        <v>0.033333333333333354</v>
      </c>
      <c r="AQ33" s="89">
        <f ca="1" t="shared" si="11"/>
        <v>0.033333333333333354</v>
      </c>
      <c r="AR33" s="89">
        <f ca="1" t="shared" si="11"/>
        <v>0.033333333333333354</v>
      </c>
      <c r="AS33" s="89">
        <f ca="1" t="shared" si="11"/>
        <v>0.02500000000000002</v>
      </c>
      <c r="AT33" s="89">
        <f ca="1" t="shared" si="12"/>
        <v>0.02500000000000002</v>
      </c>
      <c r="AU33" s="89">
        <f ca="1" t="shared" si="12"/>
        <v>0.02500000000000002</v>
      </c>
      <c r="AV33" s="89">
        <f ca="1" t="shared" si="12"/>
        <v>0.02500000000000002</v>
      </c>
      <c r="AW33" s="89">
        <f ca="1" t="shared" si="12"/>
        <v>0.02500000000000002</v>
      </c>
      <c r="AX33" s="89">
        <f ca="1" t="shared" si="12"/>
        <v>0.02500000000000002</v>
      </c>
      <c r="AY33" s="89">
        <f ca="1" t="shared" si="12"/>
        <v>0.02500000000000002</v>
      </c>
      <c r="AZ33" s="89">
        <f ca="1" t="shared" si="12"/>
        <v>0.02500000000000002</v>
      </c>
      <c r="BA33" s="89">
        <f ca="1" t="shared" si="12"/>
        <v>0.02500000000000002</v>
      </c>
      <c r="BB33" s="89">
        <f ca="1" t="shared" si="12"/>
        <v>0.02500000000000002</v>
      </c>
      <c r="BC33" s="89">
        <f ca="1" t="shared" si="12"/>
        <v>0.02500000000000002</v>
      </c>
      <c r="BD33" s="89">
        <f ca="1" t="shared" si="12"/>
        <v>0</v>
      </c>
      <c r="BE33" s="89">
        <f ca="1" t="shared" si="12"/>
        <v>0</v>
      </c>
    </row>
    <row r="34" spans="1:57" ht="12.75">
      <c r="A34" s="84" t="str">
        <f>Risks!B20</f>
        <v>18</v>
      </c>
      <c r="B34" s="85" t="str">
        <f>Risks!C20</f>
        <v>Landfill regulatory action</v>
      </c>
      <c r="C34" s="86">
        <f>Risks!P20</f>
        <v>1</v>
      </c>
      <c r="E34" s="89">
        <f>IF(C34=0,"",Risks!H20*Risks!O20)</f>
        <v>0</v>
      </c>
      <c r="F34" s="89">
        <f ca="1" t="shared" si="8"/>
        <v>0</v>
      </c>
      <c r="G34" s="89">
        <f ca="1" t="shared" si="8"/>
        <v>0</v>
      </c>
      <c r="H34" s="89">
        <f ca="1" t="shared" si="8"/>
        <v>0</v>
      </c>
      <c r="I34" s="89">
        <f ca="1" t="shared" si="8"/>
        <v>0</v>
      </c>
      <c r="J34" s="89">
        <f ca="1" t="shared" si="8"/>
        <v>0</v>
      </c>
      <c r="K34" s="89">
        <f ca="1" t="shared" si="8"/>
        <v>0</v>
      </c>
      <c r="L34" s="89">
        <f ca="1" t="shared" si="8"/>
        <v>0</v>
      </c>
      <c r="M34" s="89">
        <f ca="1" t="shared" si="8"/>
        <v>0</v>
      </c>
      <c r="N34" s="89">
        <f ca="1" t="shared" si="8"/>
        <v>0</v>
      </c>
      <c r="O34" s="89">
        <f ca="1" t="shared" si="8"/>
        <v>0</v>
      </c>
      <c r="P34" s="89">
        <f ca="1" t="shared" si="9"/>
        <v>0</v>
      </c>
      <c r="Q34" s="89">
        <f ca="1" t="shared" si="9"/>
        <v>0</v>
      </c>
      <c r="R34" s="89">
        <f ca="1" t="shared" si="9"/>
        <v>0</v>
      </c>
      <c r="S34" s="89">
        <f ca="1" t="shared" si="9"/>
        <v>0</v>
      </c>
      <c r="T34" s="89">
        <f ca="1" t="shared" si="9"/>
        <v>0</v>
      </c>
      <c r="U34" s="89">
        <f ca="1" t="shared" si="9"/>
        <v>0</v>
      </c>
      <c r="V34" s="89">
        <f ca="1" t="shared" si="9"/>
        <v>0</v>
      </c>
      <c r="W34" s="89">
        <f ca="1" t="shared" si="9"/>
        <v>0</v>
      </c>
      <c r="X34" s="89">
        <f ca="1" t="shared" si="9"/>
        <v>0</v>
      </c>
      <c r="Y34" s="89">
        <f ca="1" t="shared" si="9"/>
        <v>0</v>
      </c>
      <c r="Z34" s="89">
        <f ca="1" t="shared" si="10"/>
        <v>0</v>
      </c>
      <c r="AA34" s="89">
        <f ca="1" t="shared" si="10"/>
        <v>0</v>
      </c>
      <c r="AB34" s="89">
        <f ca="1" t="shared" si="10"/>
        <v>0</v>
      </c>
      <c r="AC34" s="89">
        <f ca="1" t="shared" si="10"/>
        <v>0</v>
      </c>
      <c r="AD34" s="89">
        <f ca="1" t="shared" si="10"/>
        <v>0</v>
      </c>
      <c r="AE34" s="89">
        <f ca="1" t="shared" si="10"/>
        <v>0</v>
      </c>
      <c r="AF34" s="89">
        <f ca="1" t="shared" si="10"/>
        <v>0</v>
      </c>
      <c r="AG34" s="89">
        <f ca="1" t="shared" si="10"/>
        <v>0</v>
      </c>
      <c r="AH34" s="89">
        <f ca="1" t="shared" si="10"/>
        <v>0</v>
      </c>
      <c r="AI34" s="89">
        <f ca="1" t="shared" si="10"/>
        <v>0</v>
      </c>
      <c r="AJ34" s="89">
        <f ca="1" t="shared" si="11"/>
        <v>0</v>
      </c>
      <c r="AK34" s="89">
        <f ca="1" t="shared" si="11"/>
        <v>0</v>
      </c>
      <c r="AL34" s="89">
        <f ca="1" t="shared" si="11"/>
        <v>0</v>
      </c>
      <c r="AM34" s="89">
        <f ca="1" t="shared" si="11"/>
        <v>0</v>
      </c>
      <c r="AN34" s="89">
        <f ca="1" t="shared" si="11"/>
        <v>0</v>
      </c>
      <c r="AO34" s="89">
        <f ca="1" t="shared" si="11"/>
        <v>0</v>
      </c>
      <c r="AP34" s="89">
        <f ca="1" t="shared" si="11"/>
        <v>0</v>
      </c>
      <c r="AQ34" s="89">
        <f ca="1" t="shared" si="11"/>
        <v>0</v>
      </c>
      <c r="AR34" s="89">
        <f ca="1" t="shared" si="11"/>
        <v>0</v>
      </c>
      <c r="AS34" s="89">
        <f ca="1" t="shared" si="11"/>
        <v>0</v>
      </c>
      <c r="AT34" s="89">
        <f ca="1" t="shared" si="12"/>
        <v>0</v>
      </c>
      <c r="AU34" s="89">
        <f ca="1" t="shared" si="12"/>
        <v>0</v>
      </c>
      <c r="AV34" s="89">
        <f ca="1" t="shared" si="12"/>
        <v>0</v>
      </c>
      <c r="AW34" s="89">
        <f ca="1" t="shared" si="12"/>
        <v>0</v>
      </c>
      <c r="AX34" s="89">
        <f ca="1" t="shared" si="12"/>
        <v>0</v>
      </c>
      <c r="AY34" s="89">
        <f ca="1" t="shared" si="12"/>
        <v>0</v>
      </c>
      <c r="AZ34" s="89">
        <f ca="1" t="shared" si="12"/>
        <v>0</v>
      </c>
      <c r="BA34" s="89">
        <f ca="1" t="shared" si="12"/>
        <v>0</v>
      </c>
      <c r="BB34" s="89">
        <f ca="1" t="shared" si="12"/>
        <v>0</v>
      </c>
      <c r="BC34" s="89">
        <f ca="1" t="shared" si="12"/>
        <v>0</v>
      </c>
      <c r="BD34" s="89">
        <f ca="1" t="shared" si="12"/>
        <v>0</v>
      </c>
      <c r="BE34" s="89">
        <f ca="1" t="shared" si="12"/>
        <v>0</v>
      </c>
    </row>
    <row r="35" spans="1:57" ht="12.75">
      <c r="A35" s="84" t="str">
        <f>Risks!B21</f>
        <v>19</v>
      </c>
      <c r="B35" s="85" t="str">
        <f>Risks!C21</f>
        <v>Landfill targets</v>
      </c>
      <c r="C35" s="86">
        <f>Risks!P21</f>
        <v>0</v>
      </c>
      <c r="E35" s="89">
        <f>IF(C35=0,"",Risks!H21*Risks!O21)</f>
      </c>
      <c r="F35" s="89">
        <f ca="1" t="shared" si="8"/>
      </c>
      <c r="G35" s="89">
        <f ca="1" t="shared" si="8"/>
      </c>
      <c r="H35" s="89">
        <f ca="1" t="shared" si="8"/>
      </c>
      <c r="I35" s="89">
        <f ca="1" t="shared" si="8"/>
      </c>
      <c r="J35" s="89">
        <f ca="1" t="shared" si="8"/>
      </c>
      <c r="K35" s="89">
        <f ca="1" t="shared" si="8"/>
      </c>
      <c r="L35" s="89">
        <f ca="1" t="shared" si="8"/>
      </c>
      <c r="M35" s="89">
        <f ca="1" t="shared" si="8"/>
      </c>
      <c r="N35" s="89">
        <f ca="1" t="shared" si="8"/>
      </c>
      <c r="O35" s="89">
        <f ca="1" t="shared" si="8"/>
      </c>
      <c r="P35" s="89">
        <f ca="1" t="shared" si="9"/>
      </c>
      <c r="Q35" s="89">
        <f ca="1" t="shared" si="9"/>
      </c>
      <c r="R35" s="89">
        <f ca="1" t="shared" si="9"/>
      </c>
      <c r="S35" s="89">
        <f ca="1" t="shared" si="9"/>
      </c>
      <c r="T35" s="89">
        <f ca="1" t="shared" si="9"/>
      </c>
      <c r="U35" s="89">
        <f ca="1" t="shared" si="9"/>
      </c>
      <c r="V35" s="89">
        <f ca="1" t="shared" si="9"/>
      </c>
      <c r="W35" s="89">
        <f ca="1" t="shared" si="9"/>
      </c>
      <c r="X35" s="89">
        <f ca="1" t="shared" si="9"/>
      </c>
      <c r="Y35" s="89">
        <f ca="1" t="shared" si="9"/>
      </c>
      <c r="Z35" s="89">
        <f ca="1" t="shared" si="10"/>
      </c>
      <c r="AA35" s="89">
        <f ca="1" t="shared" si="10"/>
      </c>
      <c r="AB35" s="89">
        <f ca="1" t="shared" si="10"/>
      </c>
      <c r="AC35" s="89">
        <f ca="1" t="shared" si="10"/>
      </c>
      <c r="AD35" s="89">
        <f ca="1" t="shared" si="10"/>
      </c>
      <c r="AE35" s="89">
        <f ca="1" t="shared" si="10"/>
      </c>
      <c r="AF35" s="89">
        <f ca="1" t="shared" si="10"/>
      </c>
      <c r="AG35" s="89">
        <f ca="1" t="shared" si="10"/>
      </c>
      <c r="AH35" s="89">
        <f ca="1" t="shared" si="10"/>
      </c>
      <c r="AI35" s="89">
        <f ca="1" t="shared" si="10"/>
      </c>
      <c r="AJ35" s="89">
        <f ca="1" t="shared" si="11"/>
      </c>
      <c r="AK35" s="89">
        <f ca="1" t="shared" si="11"/>
      </c>
      <c r="AL35" s="89">
        <f ca="1" t="shared" si="11"/>
      </c>
      <c r="AM35" s="89">
        <f ca="1" t="shared" si="11"/>
      </c>
      <c r="AN35" s="89">
        <f ca="1" t="shared" si="11"/>
      </c>
      <c r="AO35" s="89">
        <f ca="1" t="shared" si="11"/>
      </c>
      <c r="AP35" s="89">
        <f ca="1" t="shared" si="11"/>
      </c>
      <c r="AQ35" s="89">
        <f ca="1" t="shared" si="11"/>
      </c>
      <c r="AR35" s="89">
        <f ca="1" t="shared" si="11"/>
      </c>
      <c r="AS35" s="89">
        <f ca="1" t="shared" si="11"/>
      </c>
      <c r="AT35" s="89">
        <f ca="1" t="shared" si="12"/>
      </c>
      <c r="AU35" s="89">
        <f ca="1" t="shared" si="12"/>
      </c>
      <c r="AV35" s="89">
        <f ca="1" t="shared" si="12"/>
      </c>
      <c r="AW35" s="89">
        <f ca="1" t="shared" si="12"/>
      </c>
      <c r="AX35" s="89">
        <f ca="1" t="shared" si="12"/>
      </c>
      <c r="AY35" s="89">
        <f ca="1" t="shared" si="12"/>
      </c>
      <c r="AZ35" s="89">
        <f ca="1" t="shared" si="12"/>
      </c>
      <c r="BA35" s="89">
        <f ca="1" t="shared" si="12"/>
      </c>
      <c r="BB35" s="89">
        <f ca="1" t="shared" si="12"/>
      </c>
      <c r="BC35" s="89">
        <f ca="1" t="shared" si="12"/>
      </c>
      <c r="BD35" s="89">
        <f ca="1" t="shared" si="12"/>
      </c>
      <c r="BE35" s="89">
        <f ca="1" t="shared" si="12"/>
      </c>
    </row>
    <row r="36" spans="1:57" ht="12.75">
      <c r="A36" s="84" t="str">
        <f>Risks!B22</f>
        <v>20</v>
      </c>
      <c r="B36" s="85" t="str">
        <f>Risks!C22</f>
        <v>Landfill tax</v>
      </c>
      <c r="C36" s="86">
        <f>Risks!P22</f>
        <v>1</v>
      </c>
      <c r="E36" s="89">
        <f>IF(C36=0,"",Risks!H22*Risks!O22)</f>
        <v>5.083333333333334</v>
      </c>
      <c r="F36" s="89">
        <f ca="1" t="shared" si="8"/>
        <v>0.10166666666666668</v>
      </c>
      <c r="G36" s="89">
        <f ca="1" t="shared" si="8"/>
        <v>0.10166666666666668</v>
      </c>
      <c r="H36" s="89">
        <f ca="1" t="shared" si="8"/>
        <v>0.10166666666666668</v>
      </c>
      <c r="I36" s="89">
        <f ca="1" t="shared" si="8"/>
        <v>0.10166666666666668</v>
      </c>
      <c r="J36" s="89">
        <f ca="1" t="shared" si="8"/>
        <v>0.10166666666666668</v>
      </c>
      <c r="K36" s="89">
        <f ca="1" t="shared" si="8"/>
        <v>0.10166666666666668</v>
      </c>
      <c r="L36" s="89">
        <f ca="1" t="shared" si="8"/>
        <v>0.10166666666666668</v>
      </c>
      <c r="M36" s="89">
        <f ca="1" t="shared" si="8"/>
        <v>0.10166666666666668</v>
      </c>
      <c r="N36" s="89">
        <f ca="1" t="shared" si="8"/>
        <v>0.10166666666666668</v>
      </c>
      <c r="O36" s="89">
        <f ca="1" t="shared" si="8"/>
        <v>0.10166666666666668</v>
      </c>
      <c r="P36" s="89">
        <f ca="1" t="shared" si="9"/>
        <v>0.10166666666666668</v>
      </c>
      <c r="Q36" s="89">
        <f ca="1" t="shared" si="9"/>
        <v>0.10166666666666668</v>
      </c>
      <c r="R36" s="89">
        <f ca="1" t="shared" si="9"/>
        <v>0.10166666666666668</v>
      </c>
      <c r="S36" s="89">
        <f ca="1" t="shared" si="9"/>
        <v>0.10166666666666668</v>
      </c>
      <c r="T36" s="89">
        <f ca="1" t="shared" si="9"/>
        <v>0.10166666666666668</v>
      </c>
      <c r="U36" s="89">
        <f ca="1" t="shared" si="9"/>
        <v>0.10166666666666668</v>
      </c>
      <c r="V36" s="89">
        <f ca="1" t="shared" si="9"/>
        <v>0.10166666666666668</v>
      </c>
      <c r="W36" s="89">
        <f ca="1" t="shared" si="9"/>
        <v>0.10166666666666668</v>
      </c>
      <c r="X36" s="89">
        <f ca="1" t="shared" si="9"/>
        <v>0.10166666666666668</v>
      </c>
      <c r="Y36" s="89">
        <f ca="1" t="shared" si="9"/>
        <v>0.10166666666666668</v>
      </c>
      <c r="Z36" s="89">
        <f ca="1" t="shared" si="10"/>
        <v>0.10166666666666668</v>
      </c>
      <c r="AA36" s="89">
        <f ca="1" t="shared" si="10"/>
        <v>0.10166666666666668</v>
      </c>
      <c r="AB36" s="89">
        <f ca="1" t="shared" si="10"/>
        <v>0.10166666666666668</v>
      </c>
      <c r="AC36" s="89">
        <f ca="1" t="shared" si="10"/>
        <v>0.10166666666666668</v>
      </c>
      <c r="AD36" s="89">
        <f ca="1" t="shared" si="10"/>
        <v>0.10166666666666668</v>
      </c>
      <c r="AE36" s="89">
        <f ca="1" t="shared" si="10"/>
        <v>0.10166666666666668</v>
      </c>
      <c r="AF36" s="89">
        <f ca="1" t="shared" si="10"/>
        <v>0.10166666666666668</v>
      </c>
      <c r="AG36" s="89">
        <f ca="1" t="shared" si="10"/>
        <v>0.10166666666666668</v>
      </c>
      <c r="AH36" s="89">
        <f ca="1" t="shared" si="10"/>
        <v>0.10166666666666668</v>
      </c>
      <c r="AI36" s="89">
        <f ca="1" t="shared" si="10"/>
        <v>0.10166666666666668</v>
      </c>
      <c r="AJ36" s="89">
        <f ca="1" t="shared" si="11"/>
        <v>0.10166666666666668</v>
      </c>
      <c r="AK36" s="89">
        <f ca="1" t="shared" si="11"/>
        <v>0.10166666666666668</v>
      </c>
      <c r="AL36" s="89">
        <f ca="1" t="shared" si="11"/>
        <v>0.10166666666666668</v>
      </c>
      <c r="AM36" s="89">
        <f ca="1" t="shared" si="11"/>
        <v>0.10166666666666668</v>
      </c>
      <c r="AN36" s="89">
        <f ca="1" t="shared" si="11"/>
        <v>0.10166666666666668</v>
      </c>
      <c r="AO36" s="89">
        <f ca="1" t="shared" si="11"/>
        <v>0.10166666666666668</v>
      </c>
      <c r="AP36" s="89">
        <f ca="1" t="shared" si="11"/>
        <v>0.10166666666666668</v>
      </c>
      <c r="AQ36" s="89">
        <f ca="1" t="shared" si="11"/>
        <v>0.10166666666666668</v>
      </c>
      <c r="AR36" s="89">
        <f ca="1" t="shared" si="11"/>
        <v>0.10166666666666668</v>
      </c>
      <c r="AS36" s="89">
        <f ca="1" t="shared" si="11"/>
        <v>0.10166666666666668</v>
      </c>
      <c r="AT36" s="89">
        <f ca="1" t="shared" si="12"/>
        <v>0.10166666666666668</v>
      </c>
      <c r="AU36" s="89">
        <f ca="1" t="shared" si="12"/>
        <v>0.10166666666666668</v>
      </c>
      <c r="AV36" s="89">
        <f ca="1" t="shared" si="12"/>
        <v>0.10166666666666668</v>
      </c>
      <c r="AW36" s="89">
        <f ca="1" t="shared" si="12"/>
        <v>0.10166666666666668</v>
      </c>
      <c r="AX36" s="89">
        <f ca="1" t="shared" si="12"/>
        <v>0.10166666666666668</v>
      </c>
      <c r="AY36" s="89">
        <f ca="1" t="shared" si="12"/>
        <v>0.10166666666666668</v>
      </c>
      <c r="AZ36" s="89">
        <f ca="1" t="shared" si="12"/>
        <v>0.10166666666666668</v>
      </c>
      <c r="BA36" s="89">
        <f ca="1" t="shared" si="12"/>
        <v>0.10166666666666668</v>
      </c>
      <c r="BB36" s="89">
        <f ca="1" t="shared" si="12"/>
        <v>0.10166666666666668</v>
      </c>
      <c r="BC36" s="89">
        <f ca="1" t="shared" si="12"/>
        <v>0.10166666666666668</v>
      </c>
      <c r="BD36" s="89">
        <f ca="1" t="shared" si="12"/>
        <v>0</v>
      </c>
      <c r="BE36" s="89">
        <f ca="1" t="shared" si="12"/>
        <v>0</v>
      </c>
    </row>
    <row r="37" spans="1:57" ht="12.75">
      <c r="A37" s="84" t="str">
        <f>Risks!B23</f>
        <v>21</v>
      </c>
      <c r="B37" s="85" t="str">
        <f>Risks!C23</f>
        <v>Transition</v>
      </c>
      <c r="C37" s="86">
        <f>Risks!P23</f>
        <v>0</v>
      </c>
      <c r="E37" s="89">
        <f>IF(C37=0,"",Risks!H23*Risks!O23)</f>
      </c>
      <c r="F37" s="89">
        <f aca="true" ca="1" t="shared" si="13" ref="F37:O46">IF($C37=0,"",$E37*OFFSET($E$3,$C37,F$15))</f>
      </c>
      <c r="G37" s="89">
        <f ca="1" t="shared" si="13"/>
      </c>
      <c r="H37" s="89">
        <f ca="1" t="shared" si="13"/>
      </c>
      <c r="I37" s="89">
        <f ca="1" t="shared" si="13"/>
      </c>
      <c r="J37" s="89">
        <f ca="1" t="shared" si="13"/>
      </c>
      <c r="K37" s="89">
        <f ca="1" t="shared" si="13"/>
      </c>
      <c r="L37" s="89">
        <f ca="1" t="shared" si="13"/>
      </c>
      <c r="M37" s="89">
        <f ca="1" t="shared" si="13"/>
      </c>
      <c r="N37" s="89">
        <f ca="1" t="shared" si="13"/>
      </c>
      <c r="O37" s="89">
        <f ca="1" t="shared" si="13"/>
      </c>
      <c r="P37" s="89">
        <f aca="true" ca="1" t="shared" si="14" ref="P37:Y46">IF($C37=0,"",$E37*OFFSET($E$3,$C37,P$15))</f>
      </c>
      <c r="Q37" s="89">
        <f ca="1" t="shared" si="14"/>
      </c>
      <c r="R37" s="89">
        <f ca="1" t="shared" si="14"/>
      </c>
      <c r="S37" s="89">
        <f ca="1" t="shared" si="14"/>
      </c>
      <c r="T37" s="89">
        <f ca="1" t="shared" si="14"/>
      </c>
      <c r="U37" s="89">
        <f ca="1" t="shared" si="14"/>
      </c>
      <c r="V37" s="89">
        <f ca="1" t="shared" si="14"/>
      </c>
      <c r="W37" s="89">
        <f ca="1" t="shared" si="14"/>
      </c>
      <c r="X37" s="89">
        <f ca="1" t="shared" si="14"/>
      </c>
      <c r="Y37" s="89">
        <f ca="1" t="shared" si="14"/>
      </c>
      <c r="Z37" s="89">
        <f aca="true" ca="1" t="shared" si="15" ref="Z37:AI46">IF($C37=0,"",$E37*OFFSET($E$3,$C37,Z$15))</f>
      </c>
      <c r="AA37" s="89">
        <f ca="1" t="shared" si="15"/>
      </c>
      <c r="AB37" s="89">
        <f ca="1" t="shared" si="15"/>
      </c>
      <c r="AC37" s="89">
        <f ca="1" t="shared" si="15"/>
      </c>
      <c r="AD37" s="89">
        <f ca="1" t="shared" si="15"/>
      </c>
      <c r="AE37" s="89">
        <f ca="1" t="shared" si="15"/>
      </c>
      <c r="AF37" s="89">
        <f ca="1" t="shared" si="15"/>
      </c>
      <c r="AG37" s="89">
        <f ca="1" t="shared" si="15"/>
      </c>
      <c r="AH37" s="89">
        <f ca="1" t="shared" si="15"/>
      </c>
      <c r="AI37" s="89">
        <f ca="1" t="shared" si="15"/>
      </c>
      <c r="AJ37" s="89">
        <f aca="true" ca="1" t="shared" si="16" ref="AJ37:AS46">IF($C37=0,"",$E37*OFFSET($E$3,$C37,AJ$15))</f>
      </c>
      <c r="AK37" s="89">
        <f ca="1" t="shared" si="16"/>
      </c>
      <c r="AL37" s="89">
        <f ca="1" t="shared" si="16"/>
      </c>
      <c r="AM37" s="89">
        <f ca="1" t="shared" si="16"/>
      </c>
      <c r="AN37" s="89">
        <f ca="1" t="shared" si="16"/>
      </c>
      <c r="AO37" s="89">
        <f ca="1" t="shared" si="16"/>
      </c>
      <c r="AP37" s="89">
        <f ca="1" t="shared" si="16"/>
      </c>
      <c r="AQ37" s="89">
        <f ca="1" t="shared" si="16"/>
      </c>
      <c r="AR37" s="89">
        <f ca="1" t="shared" si="16"/>
      </c>
      <c r="AS37" s="89">
        <f ca="1" t="shared" si="16"/>
      </c>
      <c r="AT37" s="89">
        <f aca="true" ca="1" t="shared" si="17" ref="AT37:BE46">IF($C37=0,"",$E37*OFFSET($E$3,$C37,AT$15))</f>
      </c>
      <c r="AU37" s="89">
        <f ca="1" t="shared" si="17"/>
      </c>
      <c r="AV37" s="89">
        <f ca="1" t="shared" si="17"/>
      </c>
      <c r="AW37" s="89">
        <f ca="1" t="shared" si="17"/>
      </c>
      <c r="AX37" s="89">
        <f ca="1" t="shared" si="17"/>
      </c>
      <c r="AY37" s="89">
        <f ca="1" t="shared" si="17"/>
      </c>
      <c r="AZ37" s="89">
        <f ca="1" t="shared" si="17"/>
      </c>
      <c r="BA37" s="89">
        <f ca="1" t="shared" si="17"/>
      </c>
      <c r="BB37" s="89">
        <f ca="1" t="shared" si="17"/>
      </c>
      <c r="BC37" s="89">
        <f ca="1" t="shared" si="17"/>
      </c>
      <c r="BD37" s="89">
        <f ca="1" t="shared" si="17"/>
      </c>
      <c r="BE37" s="89">
        <f ca="1" t="shared" si="17"/>
      </c>
    </row>
    <row r="38" spans="1:57" ht="12.75">
      <c r="A38" s="84" t="str">
        <f>Risks!B24</f>
        <v>22</v>
      </c>
      <c r="B38" s="85" t="str">
        <f>Risks!C24</f>
        <v>Plant defects</v>
      </c>
      <c r="C38" s="86">
        <f>Risks!P24</f>
        <v>1</v>
      </c>
      <c r="E38" s="89">
        <f>IF(C38=0,"",Risks!H24*Risks!O24)</f>
        <v>0</v>
      </c>
      <c r="F38" s="89">
        <f ca="1" t="shared" si="13"/>
        <v>0</v>
      </c>
      <c r="G38" s="89">
        <f ca="1" t="shared" si="13"/>
        <v>0</v>
      </c>
      <c r="H38" s="89">
        <f ca="1" t="shared" si="13"/>
        <v>0</v>
      </c>
      <c r="I38" s="89">
        <f ca="1" t="shared" si="13"/>
        <v>0</v>
      </c>
      <c r="J38" s="89">
        <f ca="1" t="shared" si="13"/>
        <v>0</v>
      </c>
      <c r="K38" s="89">
        <f ca="1" t="shared" si="13"/>
        <v>0</v>
      </c>
      <c r="L38" s="89">
        <f ca="1" t="shared" si="13"/>
        <v>0</v>
      </c>
      <c r="M38" s="89">
        <f ca="1" t="shared" si="13"/>
        <v>0</v>
      </c>
      <c r="N38" s="89">
        <f ca="1" t="shared" si="13"/>
        <v>0</v>
      </c>
      <c r="O38" s="89">
        <f ca="1" t="shared" si="13"/>
        <v>0</v>
      </c>
      <c r="P38" s="89">
        <f ca="1" t="shared" si="14"/>
        <v>0</v>
      </c>
      <c r="Q38" s="89">
        <f ca="1" t="shared" si="14"/>
        <v>0</v>
      </c>
      <c r="R38" s="89">
        <f ca="1" t="shared" si="14"/>
        <v>0</v>
      </c>
      <c r="S38" s="89">
        <f ca="1" t="shared" si="14"/>
        <v>0</v>
      </c>
      <c r="T38" s="89">
        <f ca="1" t="shared" si="14"/>
        <v>0</v>
      </c>
      <c r="U38" s="89">
        <f ca="1" t="shared" si="14"/>
        <v>0</v>
      </c>
      <c r="V38" s="89">
        <f ca="1" t="shared" si="14"/>
        <v>0</v>
      </c>
      <c r="W38" s="89">
        <f ca="1" t="shared" si="14"/>
        <v>0</v>
      </c>
      <c r="X38" s="89">
        <f ca="1" t="shared" si="14"/>
        <v>0</v>
      </c>
      <c r="Y38" s="89">
        <f ca="1" t="shared" si="14"/>
        <v>0</v>
      </c>
      <c r="Z38" s="89">
        <f ca="1" t="shared" si="15"/>
        <v>0</v>
      </c>
      <c r="AA38" s="89">
        <f ca="1" t="shared" si="15"/>
        <v>0</v>
      </c>
      <c r="AB38" s="89">
        <f ca="1" t="shared" si="15"/>
        <v>0</v>
      </c>
      <c r="AC38" s="89">
        <f ca="1" t="shared" si="15"/>
        <v>0</v>
      </c>
      <c r="AD38" s="89">
        <f ca="1" t="shared" si="15"/>
        <v>0</v>
      </c>
      <c r="AE38" s="89">
        <f ca="1" t="shared" si="15"/>
        <v>0</v>
      </c>
      <c r="AF38" s="89">
        <f ca="1" t="shared" si="15"/>
        <v>0</v>
      </c>
      <c r="AG38" s="89">
        <f ca="1" t="shared" si="15"/>
        <v>0</v>
      </c>
      <c r="AH38" s="89">
        <f ca="1" t="shared" si="15"/>
        <v>0</v>
      </c>
      <c r="AI38" s="89">
        <f ca="1" t="shared" si="15"/>
        <v>0</v>
      </c>
      <c r="AJ38" s="89">
        <f ca="1" t="shared" si="16"/>
        <v>0</v>
      </c>
      <c r="AK38" s="89">
        <f ca="1" t="shared" si="16"/>
        <v>0</v>
      </c>
      <c r="AL38" s="89">
        <f ca="1" t="shared" si="16"/>
        <v>0</v>
      </c>
      <c r="AM38" s="89">
        <f ca="1" t="shared" si="16"/>
        <v>0</v>
      </c>
      <c r="AN38" s="89">
        <f ca="1" t="shared" si="16"/>
        <v>0</v>
      </c>
      <c r="AO38" s="89">
        <f ca="1" t="shared" si="16"/>
        <v>0</v>
      </c>
      <c r="AP38" s="89">
        <f ca="1" t="shared" si="16"/>
        <v>0</v>
      </c>
      <c r="AQ38" s="89">
        <f ca="1" t="shared" si="16"/>
        <v>0</v>
      </c>
      <c r="AR38" s="89">
        <f ca="1" t="shared" si="16"/>
        <v>0</v>
      </c>
      <c r="AS38" s="89">
        <f ca="1" t="shared" si="16"/>
        <v>0</v>
      </c>
      <c r="AT38" s="89">
        <f ca="1" t="shared" si="17"/>
        <v>0</v>
      </c>
      <c r="AU38" s="89">
        <f ca="1" t="shared" si="17"/>
        <v>0</v>
      </c>
      <c r="AV38" s="89">
        <f ca="1" t="shared" si="17"/>
        <v>0</v>
      </c>
      <c r="AW38" s="89">
        <f ca="1" t="shared" si="17"/>
        <v>0</v>
      </c>
      <c r="AX38" s="89">
        <f ca="1" t="shared" si="17"/>
        <v>0</v>
      </c>
      <c r="AY38" s="89">
        <f ca="1" t="shared" si="17"/>
        <v>0</v>
      </c>
      <c r="AZ38" s="89">
        <f ca="1" t="shared" si="17"/>
        <v>0</v>
      </c>
      <c r="BA38" s="89">
        <f ca="1" t="shared" si="17"/>
        <v>0</v>
      </c>
      <c r="BB38" s="89">
        <f ca="1" t="shared" si="17"/>
        <v>0</v>
      </c>
      <c r="BC38" s="89">
        <f ca="1" t="shared" si="17"/>
        <v>0</v>
      </c>
      <c r="BD38" s="89">
        <f ca="1" t="shared" si="17"/>
        <v>0</v>
      </c>
      <c r="BE38" s="89">
        <f ca="1" t="shared" si="17"/>
        <v>0</v>
      </c>
    </row>
    <row r="39" spans="1:57" ht="12.75">
      <c r="A39" s="84" t="str">
        <f>Risks!B25</f>
        <v>23</v>
      </c>
      <c r="B39" s="85" t="str">
        <f>Risks!C25</f>
        <v>Workforce performance</v>
      </c>
      <c r="C39" s="86">
        <f>Risks!P25</f>
        <v>1</v>
      </c>
      <c r="E39" s="89">
        <f>IF(C39=0,"",Risks!H25*Risks!O25)</f>
        <v>12.229999999999988</v>
      </c>
      <c r="F39" s="89">
        <f ca="1" t="shared" si="13"/>
        <v>0.24459999999999976</v>
      </c>
      <c r="G39" s="89">
        <f ca="1" t="shared" si="13"/>
        <v>0.24459999999999976</v>
      </c>
      <c r="H39" s="89">
        <f ca="1" t="shared" si="13"/>
        <v>0.24459999999999976</v>
      </c>
      <c r="I39" s="89">
        <f ca="1" t="shared" si="13"/>
        <v>0.24459999999999976</v>
      </c>
      <c r="J39" s="89">
        <f ca="1" t="shared" si="13"/>
        <v>0.24459999999999976</v>
      </c>
      <c r="K39" s="89">
        <f ca="1" t="shared" si="13"/>
        <v>0.24459999999999976</v>
      </c>
      <c r="L39" s="89">
        <f ca="1" t="shared" si="13"/>
        <v>0.24459999999999976</v>
      </c>
      <c r="M39" s="89">
        <f ca="1" t="shared" si="13"/>
        <v>0.24459999999999976</v>
      </c>
      <c r="N39" s="89">
        <f ca="1" t="shared" si="13"/>
        <v>0.24459999999999976</v>
      </c>
      <c r="O39" s="89">
        <f ca="1" t="shared" si="13"/>
        <v>0.24459999999999976</v>
      </c>
      <c r="P39" s="89">
        <f ca="1" t="shared" si="14"/>
        <v>0.24459999999999976</v>
      </c>
      <c r="Q39" s="89">
        <f ca="1" t="shared" si="14"/>
        <v>0.24459999999999976</v>
      </c>
      <c r="R39" s="89">
        <f ca="1" t="shared" si="14"/>
        <v>0.24459999999999976</v>
      </c>
      <c r="S39" s="89">
        <f ca="1" t="shared" si="14"/>
        <v>0.24459999999999976</v>
      </c>
      <c r="T39" s="89">
        <f ca="1" t="shared" si="14"/>
        <v>0.24459999999999976</v>
      </c>
      <c r="U39" s="89">
        <f ca="1" t="shared" si="14"/>
        <v>0.24459999999999976</v>
      </c>
      <c r="V39" s="89">
        <f ca="1" t="shared" si="14"/>
        <v>0.24459999999999976</v>
      </c>
      <c r="W39" s="89">
        <f ca="1" t="shared" si="14"/>
        <v>0.24459999999999976</v>
      </c>
      <c r="X39" s="89">
        <f ca="1" t="shared" si="14"/>
        <v>0.24459999999999976</v>
      </c>
      <c r="Y39" s="89">
        <f ca="1" t="shared" si="14"/>
        <v>0.24459999999999976</v>
      </c>
      <c r="Z39" s="89">
        <f ca="1" t="shared" si="15"/>
        <v>0.24459999999999976</v>
      </c>
      <c r="AA39" s="89">
        <f ca="1" t="shared" si="15"/>
        <v>0.24459999999999976</v>
      </c>
      <c r="AB39" s="89">
        <f ca="1" t="shared" si="15"/>
        <v>0.24459999999999976</v>
      </c>
      <c r="AC39" s="89">
        <f ca="1" t="shared" si="15"/>
        <v>0.24459999999999976</v>
      </c>
      <c r="AD39" s="89">
        <f ca="1" t="shared" si="15"/>
        <v>0.24459999999999976</v>
      </c>
      <c r="AE39" s="89">
        <f ca="1" t="shared" si="15"/>
        <v>0.24459999999999976</v>
      </c>
      <c r="AF39" s="89">
        <f ca="1" t="shared" si="15"/>
        <v>0.24459999999999976</v>
      </c>
      <c r="AG39" s="89">
        <f ca="1" t="shared" si="15"/>
        <v>0.24459999999999976</v>
      </c>
      <c r="AH39" s="89">
        <f ca="1" t="shared" si="15"/>
        <v>0.24459999999999976</v>
      </c>
      <c r="AI39" s="89">
        <f ca="1" t="shared" si="15"/>
        <v>0.24459999999999976</v>
      </c>
      <c r="AJ39" s="89">
        <f ca="1" t="shared" si="16"/>
        <v>0.24459999999999976</v>
      </c>
      <c r="AK39" s="89">
        <f ca="1" t="shared" si="16"/>
        <v>0.24459999999999976</v>
      </c>
      <c r="AL39" s="89">
        <f ca="1" t="shared" si="16"/>
        <v>0.24459999999999976</v>
      </c>
      <c r="AM39" s="89">
        <f ca="1" t="shared" si="16"/>
        <v>0.24459999999999976</v>
      </c>
      <c r="AN39" s="89">
        <f ca="1" t="shared" si="16"/>
        <v>0.24459999999999976</v>
      </c>
      <c r="AO39" s="89">
        <f ca="1" t="shared" si="16"/>
        <v>0.24459999999999976</v>
      </c>
      <c r="AP39" s="89">
        <f ca="1" t="shared" si="16"/>
        <v>0.24459999999999976</v>
      </c>
      <c r="AQ39" s="89">
        <f ca="1" t="shared" si="16"/>
        <v>0.24459999999999976</v>
      </c>
      <c r="AR39" s="89">
        <f ca="1" t="shared" si="16"/>
        <v>0.24459999999999976</v>
      </c>
      <c r="AS39" s="89">
        <f ca="1" t="shared" si="16"/>
        <v>0.24459999999999976</v>
      </c>
      <c r="AT39" s="89">
        <f ca="1" t="shared" si="17"/>
        <v>0.24459999999999976</v>
      </c>
      <c r="AU39" s="89">
        <f ca="1" t="shared" si="17"/>
        <v>0.24459999999999976</v>
      </c>
      <c r="AV39" s="89">
        <f ca="1" t="shared" si="17"/>
        <v>0.24459999999999976</v>
      </c>
      <c r="AW39" s="89">
        <f ca="1" t="shared" si="17"/>
        <v>0.24459999999999976</v>
      </c>
      <c r="AX39" s="89">
        <f ca="1" t="shared" si="17"/>
        <v>0.24459999999999976</v>
      </c>
      <c r="AY39" s="89">
        <f ca="1" t="shared" si="17"/>
        <v>0.24459999999999976</v>
      </c>
      <c r="AZ39" s="89">
        <f ca="1" t="shared" si="17"/>
        <v>0.24459999999999976</v>
      </c>
      <c r="BA39" s="89">
        <f ca="1" t="shared" si="17"/>
        <v>0.24459999999999976</v>
      </c>
      <c r="BB39" s="89">
        <f ca="1" t="shared" si="17"/>
        <v>0.24459999999999976</v>
      </c>
      <c r="BC39" s="89">
        <f ca="1" t="shared" si="17"/>
        <v>0.24459999999999976</v>
      </c>
      <c r="BD39" s="89">
        <f ca="1" t="shared" si="17"/>
        <v>0</v>
      </c>
      <c r="BE39" s="89">
        <f ca="1" t="shared" si="17"/>
        <v>0</v>
      </c>
    </row>
    <row r="40" spans="1:57" ht="12.75">
      <c r="A40" s="84" t="str">
        <f>Risks!B26</f>
        <v>24</v>
      </c>
      <c r="B40" s="85" t="str">
        <f>Risks!C26</f>
        <v>Corporate</v>
      </c>
      <c r="C40" s="86">
        <f>Risks!P26</f>
        <v>0</v>
      </c>
      <c r="E40" s="89">
        <f>IF(C40=0,"",Risks!H26*Risks!O26)</f>
      </c>
      <c r="F40" s="89">
        <f ca="1" t="shared" si="13"/>
      </c>
      <c r="G40" s="89">
        <f ca="1" t="shared" si="13"/>
      </c>
      <c r="H40" s="89">
        <f ca="1" t="shared" si="13"/>
      </c>
      <c r="I40" s="89">
        <f ca="1" t="shared" si="13"/>
      </c>
      <c r="J40" s="89">
        <f ca="1" t="shared" si="13"/>
      </c>
      <c r="K40" s="89">
        <f ca="1" t="shared" si="13"/>
      </c>
      <c r="L40" s="89">
        <f ca="1" t="shared" si="13"/>
      </c>
      <c r="M40" s="89">
        <f ca="1" t="shared" si="13"/>
      </c>
      <c r="N40" s="89">
        <f ca="1" t="shared" si="13"/>
      </c>
      <c r="O40" s="89">
        <f ca="1" t="shared" si="13"/>
      </c>
      <c r="P40" s="89">
        <f ca="1" t="shared" si="14"/>
      </c>
      <c r="Q40" s="89">
        <f ca="1" t="shared" si="14"/>
      </c>
      <c r="R40" s="89">
        <f ca="1" t="shared" si="14"/>
      </c>
      <c r="S40" s="89">
        <f ca="1" t="shared" si="14"/>
      </c>
      <c r="T40" s="89">
        <f ca="1" t="shared" si="14"/>
      </c>
      <c r="U40" s="89">
        <f ca="1" t="shared" si="14"/>
      </c>
      <c r="V40" s="89">
        <f ca="1" t="shared" si="14"/>
      </c>
      <c r="W40" s="89">
        <f ca="1" t="shared" si="14"/>
      </c>
      <c r="X40" s="89">
        <f ca="1" t="shared" si="14"/>
      </c>
      <c r="Y40" s="89">
        <f ca="1" t="shared" si="14"/>
      </c>
      <c r="Z40" s="89">
        <f ca="1" t="shared" si="15"/>
      </c>
      <c r="AA40" s="89">
        <f ca="1" t="shared" si="15"/>
      </c>
      <c r="AB40" s="89">
        <f ca="1" t="shared" si="15"/>
      </c>
      <c r="AC40" s="89">
        <f ca="1" t="shared" si="15"/>
      </c>
      <c r="AD40" s="89">
        <f ca="1" t="shared" si="15"/>
      </c>
      <c r="AE40" s="89">
        <f ca="1" t="shared" si="15"/>
      </c>
      <c r="AF40" s="89">
        <f ca="1" t="shared" si="15"/>
      </c>
      <c r="AG40" s="89">
        <f ca="1" t="shared" si="15"/>
      </c>
      <c r="AH40" s="89">
        <f ca="1" t="shared" si="15"/>
      </c>
      <c r="AI40" s="89">
        <f ca="1" t="shared" si="15"/>
      </c>
      <c r="AJ40" s="89">
        <f ca="1" t="shared" si="16"/>
      </c>
      <c r="AK40" s="89">
        <f ca="1" t="shared" si="16"/>
      </c>
      <c r="AL40" s="89">
        <f ca="1" t="shared" si="16"/>
      </c>
      <c r="AM40" s="89">
        <f ca="1" t="shared" si="16"/>
      </c>
      <c r="AN40" s="89">
        <f ca="1" t="shared" si="16"/>
      </c>
      <c r="AO40" s="89">
        <f ca="1" t="shared" si="16"/>
      </c>
      <c r="AP40" s="89">
        <f ca="1" t="shared" si="16"/>
      </c>
      <c r="AQ40" s="89">
        <f ca="1" t="shared" si="16"/>
      </c>
      <c r="AR40" s="89">
        <f ca="1" t="shared" si="16"/>
      </c>
      <c r="AS40" s="89">
        <f ca="1" t="shared" si="16"/>
      </c>
      <c r="AT40" s="89">
        <f ca="1" t="shared" si="17"/>
      </c>
      <c r="AU40" s="89">
        <f ca="1" t="shared" si="17"/>
      </c>
      <c r="AV40" s="89">
        <f ca="1" t="shared" si="17"/>
      </c>
      <c r="AW40" s="89">
        <f ca="1" t="shared" si="17"/>
      </c>
      <c r="AX40" s="89">
        <f ca="1" t="shared" si="17"/>
      </c>
      <c r="AY40" s="89">
        <f ca="1" t="shared" si="17"/>
      </c>
      <c r="AZ40" s="89">
        <f ca="1" t="shared" si="17"/>
      </c>
      <c r="BA40" s="89">
        <f ca="1" t="shared" si="17"/>
      </c>
      <c r="BB40" s="89">
        <f ca="1" t="shared" si="17"/>
      </c>
      <c r="BC40" s="89">
        <f ca="1" t="shared" si="17"/>
      </c>
      <c r="BD40" s="89">
        <f ca="1" t="shared" si="17"/>
      </c>
      <c r="BE40" s="89">
        <f ca="1" t="shared" si="17"/>
      </c>
    </row>
    <row r="41" spans="1:57" ht="12.75">
      <c r="A41" s="84" t="str">
        <f>Risks!B27</f>
        <v>25</v>
      </c>
      <c r="B41" s="85" t="str">
        <f>Risks!C27</f>
        <v>Inflation</v>
      </c>
      <c r="C41" s="86">
        <f>Risks!P27</f>
        <v>3</v>
      </c>
      <c r="E41" s="89">
        <f>IF(C41=0,"",Risks!H27*Risks!O27)</f>
        <v>21.345988395989387</v>
      </c>
      <c r="F41" s="89">
        <f ca="1" t="shared" si="13"/>
        <v>0</v>
      </c>
      <c r="G41" s="89">
        <f ca="1" t="shared" si="13"/>
        <v>0.02704999999999943</v>
      </c>
      <c r="H41" s="89">
        <f ca="1" t="shared" si="13"/>
        <v>0.0483204999999987</v>
      </c>
      <c r="I41" s="89">
        <f ca="1" t="shared" si="13"/>
        <v>0.07193347145833161</v>
      </c>
      <c r="J41" s="89">
        <f ca="1" t="shared" si="13"/>
        <v>0.09517753128541462</v>
      </c>
      <c r="K41" s="89">
        <f ca="1" t="shared" si="13"/>
        <v>0.11804960837398147</v>
      </c>
      <c r="L41" s="89">
        <f ca="1" t="shared" si="13"/>
        <v>0.14054661012848527</v>
      </c>
      <c r="M41" s="89">
        <f ca="1" t="shared" si="13"/>
        <v>0.16266542232699174</v>
      </c>
      <c r="N41" s="89">
        <f ca="1" t="shared" si="13"/>
        <v>0.18440290898223008</v>
      </c>
      <c r="O41" s="89">
        <f ca="1" t="shared" si="13"/>
        <v>0.20575591220179623</v>
      </c>
      <c r="P41" s="89">
        <f ca="1" t="shared" si="14"/>
        <v>0.21819789670736792</v>
      </c>
      <c r="Q41" s="89">
        <f ca="1" t="shared" si="14"/>
        <v>0.2378964209436898</v>
      </c>
      <c r="R41" s="89">
        <f ca="1" t="shared" si="14"/>
        <v>0.25719647547495683</v>
      </c>
      <c r="S41" s="89">
        <f ca="1" t="shared" si="14"/>
        <v>0.27609479147434657</v>
      </c>
      <c r="T41" s="89">
        <f ca="1" t="shared" si="14"/>
        <v>0.29458807738850956</v>
      </c>
      <c r="U41" s="89">
        <f ca="1" t="shared" si="14"/>
        <v>0.31267301879202813</v>
      </c>
      <c r="V41" s="89">
        <f ca="1" t="shared" si="14"/>
        <v>0.33034627824098006</v>
      </c>
      <c r="W41" s="89">
        <f ca="1" t="shared" si="14"/>
        <v>0.3476044951256188</v>
      </c>
      <c r="X41" s="89">
        <f ca="1" t="shared" si="14"/>
        <v>0.3644442855221473</v>
      </c>
      <c r="Y41" s="89">
        <f ca="1" t="shared" si="14"/>
        <v>0.36429581133269634</v>
      </c>
      <c r="Z41" s="89">
        <f ca="1" t="shared" si="15"/>
        <v>0.3793723374920008</v>
      </c>
      <c r="AA41" s="89">
        <f ca="1" t="shared" si="15"/>
        <v>0.39401556318428205</v>
      </c>
      <c r="AB41" s="89">
        <f ca="1" t="shared" si="15"/>
        <v>0.40822198682504796</v>
      </c>
      <c r="AC41" s="89">
        <f ca="1" t="shared" si="15"/>
        <v>0.421988082646476</v>
      </c>
      <c r="AD41" s="89">
        <f ca="1" t="shared" si="15"/>
        <v>0.43531030054311415</v>
      </c>
      <c r="AE41" s="89">
        <f ca="1" t="shared" si="15"/>
        <v>0.4481850659166522</v>
      </c>
      <c r="AF41" s="89">
        <f ca="1" t="shared" si="15"/>
        <v>0.4652240979518072</v>
      </c>
      <c r="AG41" s="89">
        <f ca="1" t="shared" si="15"/>
        <v>0.4821879406806659</v>
      </c>
      <c r="AH41" s="89">
        <f ca="1" t="shared" si="15"/>
        <v>0.49907579123436463</v>
      </c>
      <c r="AI41" s="89">
        <f ca="1" t="shared" si="15"/>
        <v>0.4899498450900512</v>
      </c>
      <c r="AJ41" s="89">
        <f ca="1" t="shared" si="16"/>
        <v>0.5057202597387375</v>
      </c>
      <c r="AK41" s="89">
        <f ca="1" t="shared" si="16"/>
        <v>0.5214074214544501</v>
      </c>
      <c r="AL41" s="89">
        <f ca="1" t="shared" si="16"/>
        <v>0.5370104784474932</v>
      </c>
      <c r="AM41" s="89">
        <f ca="1" t="shared" si="16"/>
        <v>0.5525285724915966</v>
      </c>
      <c r="AN41" s="89">
        <f ca="1" t="shared" si="16"/>
        <v>0.5679608388808469</v>
      </c>
      <c r="AO41" s="89">
        <f ca="1" t="shared" si="16"/>
        <v>0.5833064063863442</v>
      </c>
      <c r="AP41" s="89">
        <f ca="1" t="shared" si="16"/>
        <v>0.5985643972125905</v>
      </c>
      <c r="AQ41" s="89">
        <f ca="1" t="shared" si="16"/>
        <v>0.6137339269536068</v>
      </c>
      <c r="AR41" s="89">
        <f ca="1" t="shared" si="16"/>
        <v>0.62881410454877</v>
      </c>
      <c r="AS41" s="89">
        <f ca="1" t="shared" si="16"/>
        <v>0.6259106461283609</v>
      </c>
      <c r="AT41" s="89">
        <f ca="1" t="shared" si="17"/>
        <v>0.6403032858117005</v>
      </c>
      <c r="AU41" s="89">
        <f ca="1" t="shared" si="17"/>
        <v>0.6546013291257201</v>
      </c>
      <c r="AV41" s="89">
        <f ca="1" t="shared" si="17"/>
        <v>0.6688038452907348</v>
      </c>
      <c r="AW41" s="89">
        <f ca="1" t="shared" si="17"/>
        <v>0.6829098965841716</v>
      </c>
      <c r="AX41" s="89">
        <f ca="1" t="shared" si="17"/>
        <v>0.6969185382944105</v>
      </c>
      <c r="AY41" s="89">
        <f ca="1" t="shared" si="17"/>
        <v>0.7108288186743372</v>
      </c>
      <c r="AZ41" s="89">
        <f ca="1" t="shared" si="17"/>
        <v>0.7246397788946057</v>
      </c>
      <c r="BA41" s="89">
        <f ca="1" t="shared" si="17"/>
        <v>0.7383504529966096</v>
      </c>
      <c r="BB41" s="89">
        <f ca="1" t="shared" si="17"/>
        <v>0.7519598678451618</v>
      </c>
      <c r="BC41" s="89">
        <f ca="1" t="shared" si="17"/>
        <v>0.7654670430808737</v>
      </c>
      <c r="BD41" s="89">
        <f ca="1" t="shared" si="17"/>
        <v>0.04720430248922722</v>
      </c>
      <c r="BE41" s="89">
        <f ca="1" t="shared" si="17"/>
        <v>0.04827365733500666</v>
      </c>
    </row>
    <row r="42" spans="1:57" ht="12.75">
      <c r="A42" s="84" t="str">
        <f>Risks!B28</f>
        <v>26</v>
      </c>
      <c r="B42" s="85" t="str">
        <f>Risks!C28</f>
        <v>Insurance premiums</v>
      </c>
      <c r="C42" s="86">
        <f>Risks!P28</f>
        <v>9</v>
      </c>
      <c r="E42" s="89">
        <f>IF(C42=0,"",Risks!H28*Risks!O28)</f>
        <v>3.6250000000000004</v>
      </c>
      <c r="F42" s="89">
        <f ca="1" t="shared" si="13"/>
        <v>0.18333333333333335</v>
      </c>
      <c r="G42" s="89">
        <f ca="1" t="shared" si="13"/>
        <v>0.17500000000000002</v>
      </c>
      <c r="H42" s="89">
        <f ca="1" t="shared" si="13"/>
        <v>0.06666666666666668</v>
      </c>
      <c r="I42" s="89">
        <f ca="1" t="shared" si="13"/>
        <v>0.06666666666666668</v>
      </c>
      <c r="J42" s="89">
        <f ca="1" t="shared" si="13"/>
        <v>0.06666666666666668</v>
      </c>
      <c r="K42" s="89">
        <f ca="1" t="shared" si="13"/>
        <v>0.06666666666666668</v>
      </c>
      <c r="L42" s="89">
        <f ca="1" t="shared" si="13"/>
        <v>0.06666666666666668</v>
      </c>
      <c r="M42" s="89">
        <f ca="1" t="shared" si="13"/>
        <v>0.06666666666666668</v>
      </c>
      <c r="N42" s="89">
        <f ca="1" t="shared" si="13"/>
        <v>0.06666666666666668</v>
      </c>
      <c r="O42" s="89">
        <f ca="1" t="shared" si="13"/>
        <v>0.06666666666666668</v>
      </c>
      <c r="P42" s="89">
        <f ca="1" t="shared" si="14"/>
        <v>0.06666666666666668</v>
      </c>
      <c r="Q42" s="89">
        <f ca="1" t="shared" si="14"/>
        <v>0.06666666666666668</v>
      </c>
      <c r="R42" s="89">
        <f ca="1" t="shared" si="14"/>
        <v>0.06666666666666668</v>
      </c>
      <c r="S42" s="89">
        <f ca="1" t="shared" si="14"/>
        <v>0.06666666666666668</v>
      </c>
      <c r="T42" s="89">
        <f ca="1" t="shared" si="14"/>
        <v>0.06666666666666668</v>
      </c>
      <c r="U42" s="89">
        <f ca="1" t="shared" si="14"/>
        <v>0.06666666666666668</v>
      </c>
      <c r="V42" s="89">
        <f ca="1" t="shared" si="14"/>
        <v>0.06666666666666668</v>
      </c>
      <c r="W42" s="89">
        <f ca="1" t="shared" si="14"/>
        <v>0.06666666666666668</v>
      </c>
      <c r="X42" s="89">
        <f ca="1" t="shared" si="14"/>
        <v>0.06666666666666668</v>
      </c>
      <c r="Y42" s="89">
        <f ca="1" t="shared" si="14"/>
        <v>0.06666666666666668</v>
      </c>
      <c r="Z42" s="89">
        <f ca="1" t="shared" si="15"/>
        <v>0.06666666666666668</v>
      </c>
      <c r="AA42" s="89">
        <f ca="1" t="shared" si="15"/>
        <v>0.06666666666666668</v>
      </c>
      <c r="AB42" s="89">
        <f ca="1" t="shared" si="15"/>
        <v>0.06666666666666668</v>
      </c>
      <c r="AC42" s="89">
        <f ca="1" t="shared" si="15"/>
        <v>0.06666666666666668</v>
      </c>
      <c r="AD42" s="89">
        <f ca="1" t="shared" si="15"/>
        <v>0.06666666666666668</v>
      </c>
      <c r="AE42" s="89">
        <f ca="1" t="shared" si="15"/>
        <v>0.06666666666666668</v>
      </c>
      <c r="AF42" s="89">
        <f ca="1" t="shared" si="15"/>
        <v>0.06666666666666668</v>
      </c>
      <c r="AG42" s="89">
        <f ca="1" t="shared" si="15"/>
        <v>0.06666666666666668</v>
      </c>
      <c r="AH42" s="89">
        <f ca="1" t="shared" si="15"/>
        <v>0.06666666666666668</v>
      </c>
      <c r="AI42" s="89">
        <f ca="1" t="shared" si="15"/>
        <v>0.06666666666666668</v>
      </c>
      <c r="AJ42" s="89">
        <f ca="1" t="shared" si="16"/>
        <v>0.06666666666666668</v>
      </c>
      <c r="AK42" s="89">
        <f ca="1" t="shared" si="16"/>
        <v>0.06666666666666668</v>
      </c>
      <c r="AL42" s="89">
        <f ca="1" t="shared" si="16"/>
        <v>0.06666666666666668</v>
      </c>
      <c r="AM42" s="89">
        <f ca="1" t="shared" si="16"/>
        <v>0.06666666666666668</v>
      </c>
      <c r="AN42" s="89">
        <f ca="1" t="shared" si="16"/>
        <v>0.06666666666666668</v>
      </c>
      <c r="AO42" s="89">
        <f ca="1" t="shared" si="16"/>
        <v>0.06666666666666668</v>
      </c>
      <c r="AP42" s="89">
        <f ca="1" t="shared" si="16"/>
        <v>0.06666666666666668</v>
      </c>
      <c r="AQ42" s="89">
        <f ca="1" t="shared" si="16"/>
        <v>0.06666666666666668</v>
      </c>
      <c r="AR42" s="89">
        <f ca="1" t="shared" si="16"/>
        <v>0.06666666666666668</v>
      </c>
      <c r="AS42" s="89">
        <f ca="1" t="shared" si="16"/>
        <v>0.06666666666666668</v>
      </c>
      <c r="AT42" s="89">
        <f ca="1" t="shared" si="17"/>
        <v>0.06666666666666668</v>
      </c>
      <c r="AU42" s="89">
        <f ca="1" t="shared" si="17"/>
        <v>0.06666666666666668</v>
      </c>
      <c r="AV42" s="89">
        <f ca="1" t="shared" si="17"/>
        <v>0.06666666666666668</v>
      </c>
      <c r="AW42" s="89">
        <f ca="1" t="shared" si="17"/>
        <v>0.06666666666666668</v>
      </c>
      <c r="AX42" s="89">
        <f ca="1" t="shared" si="17"/>
        <v>0.06666666666666668</v>
      </c>
      <c r="AY42" s="89">
        <f ca="1" t="shared" si="17"/>
        <v>0.06666666666666668</v>
      </c>
      <c r="AZ42" s="89">
        <f ca="1" t="shared" si="17"/>
        <v>0.06666666666666668</v>
      </c>
      <c r="BA42" s="89">
        <f ca="1" t="shared" si="17"/>
        <v>0.06666666666666668</v>
      </c>
      <c r="BB42" s="89">
        <f ca="1" t="shared" si="17"/>
        <v>0.06666666666666668</v>
      </c>
      <c r="BC42" s="89">
        <f ca="1" t="shared" si="17"/>
        <v>0.06666666666666668</v>
      </c>
      <c r="BD42" s="89">
        <f ca="1" t="shared" si="17"/>
        <v>0.03333333333333334</v>
      </c>
      <c r="BE42" s="89">
        <f ca="1" t="shared" si="17"/>
        <v>0.03333333333333334</v>
      </c>
    </row>
    <row r="43" spans="1:57" ht="12.75">
      <c r="A43" s="84" t="str">
        <f>Risks!B29</f>
        <v>27</v>
      </c>
      <c r="B43" s="85" t="str">
        <f>Risks!C29</f>
        <v>Pensions</v>
      </c>
      <c r="C43" s="86">
        <f>Risks!P29</f>
        <v>4</v>
      </c>
      <c r="E43" s="89">
        <f>IF(C43=0,"",Risks!H29*Risks!O29)</f>
        <v>0</v>
      </c>
      <c r="F43" s="89">
        <f ca="1" t="shared" si="13"/>
        <v>0</v>
      </c>
      <c r="G43" s="89">
        <f ca="1" t="shared" si="13"/>
        <v>0</v>
      </c>
      <c r="H43" s="89">
        <f ca="1" t="shared" si="13"/>
        <v>0</v>
      </c>
      <c r="I43" s="89">
        <f ca="1" t="shared" si="13"/>
        <v>0</v>
      </c>
      <c r="J43" s="89">
        <f ca="1" t="shared" si="13"/>
        <v>0</v>
      </c>
      <c r="K43" s="89">
        <f ca="1" t="shared" si="13"/>
        <v>0</v>
      </c>
      <c r="L43" s="89">
        <f ca="1" t="shared" si="13"/>
        <v>0</v>
      </c>
      <c r="M43" s="89">
        <f ca="1" t="shared" si="13"/>
        <v>0</v>
      </c>
      <c r="N43" s="89">
        <f ca="1" t="shared" si="13"/>
        <v>0</v>
      </c>
      <c r="O43" s="89">
        <f ca="1" t="shared" si="13"/>
        <v>0</v>
      </c>
      <c r="P43" s="89">
        <f ca="1" t="shared" si="14"/>
        <v>0</v>
      </c>
      <c r="Q43" s="89">
        <f ca="1" t="shared" si="14"/>
        <v>0</v>
      </c>
      <c r="R43" s="89">
        <f ca="1" t="shared" si="14"/>
        <v>0</v>
      </c>
      <c r="S43" s="89">
        <f ca="1" t="shared" si="14"/>
        <v>0</v>
      </c>
      <c r="T43" s="89">
        <f ca="1" t="shared" si="14"/>
        <v>0</v>
      </c>
      <c r="U43" s="89">
        <f ca="1" t="shared" si="14"/>
        <v>0</v>
      </c>
      <c r="V43" s="89">
        <f ca="1" t="shared" si="14"/>
        <v>0</v>
      </c>
      <c r="W43" s="89">
        <f ca="1" t="shared" si="14"/>
        <v>0</v>
      </c>
      <c r="X43" s="89">
        <f ca="1" t="shared" si="14"/>
        <v>0</v>
      </c>
      <c r="Y43" s="89">
        <f ca="1" t="shared" si="14"/>
        <v>0</v>
      </c>
      <c r="Z43" s="89">
        <f ca="1" t="shared" si="15"/>
        <v>0</v>
      </c>
      <c r="AA43" s="89">
        <f ca="1" t="shared" si="15"/>
        <v>0</v>
      </c>
      <c r="AB43" s="89">
        <f ca="1" t="shared" si="15"/>
        <v>0</v>
      </c>
      <c r="AC43" s="89">
        <f ca="1" t="shared" si="15"/>
        <v>0</v>
      </c>
      <c r="AD43" s="89">
        <f ca="1" t="shared" si="15"/>
        <v>0</v>
      </c>
      <c r="AE43" s="89">
        <f ca="1" t="shared" si="15"/>
        <v>0</v>
      </c>
      <c r="AF43" s="89">
        <f ca="1" t="shared" si="15"/>
        <v>0</v>
      </c>
      <c r="AG43" s="89">
        <f ca="1" t="shared" si="15"/>
        <v>0</v>
      </c>
      <c r="AH43" s="89">
        <f ca="1" t="shared" si="15"/>
        <v>0</v>
      </c>
      <c r="AI43" s="89">
        <f ca="1" t="shared" si="15"/>
        <v>0</v>
      </c>
      <c r="AJ43" s="89">
        <f ca="1" t="shared" si="16"/>
        <v>0</v>
      </c>
      <c r="AK43" s="89">
        <f ca="1" t="shared" si="16"/>
        <v>0</v>
      </c>
      <c r="AL43" s="89">
        <f ca="1" t="shared" si="16"/>
        <v>0</v>
      </c>
      <c r="AM43" s="89">
        <f ca="1" t="shared" si="16"/>
        <v>0</v>
      </c>
      <c r="AN43" s="89">
        <f ca="1" t="shared" si="16"/>
        <v>0</v>
      </c>
      <c r="AO43" s="89">
        <f ca="1" t="shared" si="16"/>
        <v>0</v>
      </c>
      <c r="AP43" s="89">
        <f ca="1" t="shared" si="16"/>
        <v>0</v>
      </c>
      <c r="AQ43" s="89">
        <f ca="1" t="shared" si="16"/>
        <v>0</v>
      </c>
      <c r="AR43" s="89">
        <f ca="1" t="shared" si="16"/>
        <v>0</v>
      </c>
      <c r="AS43" s="89">
        <f ca="1" t="shared" si="16"/>
        <v>0</v>
      </c>
      <c r="AT43" s="89">
        <f ca="1" t="shared" si="17"/>
        <v>0</v>
      </c>
      <c r="AU43" s="89">
        <f ca="1" t="shared" si="17"/>
        <v>0</v>
      </c>
      <c r="AV43" s="89">
        <f ca="1" t="shared" si="17"/>
        <v>0</v>
      </c>
      <c r="AW43" s="89">
        <f ca="1" t="shared" si="17"/>
        <v>0</v>
      </c>
      <c r="AX43" s="89">
        <f ca="1" t="shared" si="17"/>
        <v>0</v>
      </c>
      <c r="AY43" s="89">
        <f ca="1" t="shared" si="17"/>
        <v>0</v>
      </c>
      <c r="AZ43" s="89">
        <f ca="1" t="shared" si="17"/>
        <v>0</v>
      </c>
      <c r="BA43" s="89">
        <f ca="1" t="shared" si="17"/>
        <v>0</v>
      </c>
      <c r="BB43" s="89">
        <f ca="1" t="shared" si="17"/>
        <v>0</v>
      </c>
      <c r="BC43" s="89">
        <f ca="1" t="shared" si="17"/>
        <v>0</v>
      </c>
      <c r="BD43" s="89">
        <f ca="1" t="shared" si="17"/>
        <v>0</v>
      </c>
      <c r="BE43" s="89">
        <f ca="1" t="shared" si="17"/>
        <v>0</v>
      </c>
    </row>
    <row r="44" spans="1:57" ht="12.75">
      <c r="A44" s="84" t="str">
        <f>Risks!B30</f>
        <v>28</v>
      </c>
      <c r="B44" s="85">
        <f>Risks!C30</f>
        <v>0</v>
      </c>
      <c r="C44" s="86">
        <f>Risks!P30</f>
        <v>0</v>
      </c>
      <c r="E44" s="89">
        <f>IF(C44=0,"",Risks!H30*Risks!O30)</f>
      </c>
      <c r="F44" s="89">
        <f ca="1" t="shared" si="13"/>
      </c>
      <c r="G44" s="89">
        <f ca="1" t="shared" si="13"/>
      </c>
      <c r="H44" s="89">
        <f ca="1" t="shared" si="13"/>
      </c>
      <c r="I44" s="89">
        <f ca="1" t="shared" si="13"/>
      </c>
      <c r="J44" s="89">
        <f ca="1" t="shared" si="13"/>
      </c>
      <c r="K44" s="89">
        <f ca="1" t="shared" si="13"/>
      </c>
      <c r="L44" s="89">
        <f ca="1" t="shared" si="13"/>
      </c>
      <c r="M44" s="89">
        <f ca="1" t="shared" si="13"/>
      </c>
      <c r="N44" s="89">
        <f ca="1" t="shared" si="13"/>
      </c>
      <c r="O44" s="89">
        <f ca="1" t="shared" si="13"/>
      </c>
      <c r="P44" s="89">
        <f ca="1" t="shared" si="14"/>
      </c>
      <c r="Q44" s="89">
        <f ca="1" t="shared" si="14"/>
      </c>
      <c r="R44" s="89">
        <f ca="1" t="shared" si="14"/>
      </c>
      <c r="S44" s="89">
        <f ca="1" t="shared" si="14"/>
      </c>
      <c r="T44" s="89">
        <f ca="1" t="shared" si="14"/>
      </c>
      <c r="U44" s="89">
        <f ca="1" t="shared" si="14"/>
      </c>
      <c r="V44" s="89">
        <f ca="1" t="shared" si="14"/>
      </c>
      <c r="W44" s="89">
        <f ca="1" t="shared" si="14"/>
      </c>
      <c r="X44" s="89">
        <f ca="1" t="shared" si="14"/>
      </c>
      <c r="Y44" s="89">
        <f ca="1" t="shared" si="14"/>
      </c>
      <c r="Z44" s="89">
        <f ca="1" t="shared" si="15"/>
      </c>
      <c r="AA44" s="89">
        <f ca="1" t="shared" si="15"/>
      </c>
      <c r="AB44" s="89">
        <f ca="1" t="shared" si="15"/>
      </c>
      <c r="AC44" s="89">
        <f ca="1" t="shared" si="15"/>
      </c>
      <c r="AD44" s="89">
        <f ca="1" t="shared" si="15"/>
      </c>
      <c r="AE44" s="89">
        <f ca="1" t="shared" si="15"/>
      </c>
      <c r="AF44" s="89">
        <f ca="1" t="shared" si="15"/>
      </c>
      <c r="AG44" s="89">
        <f ca="1" t="shared" si="15"/>
      </c>
      <c r="AH44" s="89">
        <f ca="1" t="shared" si="15"/>
      </c>
      <c r="AI44" s="89">
        <f ca="1" t="shared" si="15"/>
      </c>
      <c r="AJ44" s="89">
        <f ca="1" t="shared" si="16"/>
      </c>
      <c r="AK44" s="89">
        <f ca="1" t="shared" si="16"/>
      </c>
      <c r="AL44" s="89">
        <f ca="1" t="shared" si="16"/>
      </c>
      <c r="AM44" s="89">
        <f ca="1" t="shared" si="16"/>
      </c>
      <c r="AN44" s="89">
        <f ca="1" t="shared" si="16"/>
      </c>
      <c r="AO44" s="89">
        <f ca="1" t="shared" si="16"/>
      </c>
      <c r="AP44" s="89">
        <f ca="1" t="shared" si="16"/>
      </c>
      <c r="AQ44" s="89">
        <f ca="1" t="shared" si="16"/>
      </c>
      <c r="AR44" s="89">
        <f ca="1" t="shared" si="16"/>
      </c>
      <c r="AS44" s="89">
        <f ca="1" t="shared" si="16"/>
      </c>
      <c r="AT44" s="89">
        <f ca="1" t="shared" si="17"/>
      </c>
      <c r="AU44" s="89">
        <f ca="1" t="shared" si="17"/>
      </c>
      <c r="AV44" s="89">
        <f ca="1" t="shared" si="17"/>
      </c>
      <c r="AW44" s="89">
        <f ca="1" t="shared" si="17"/>
      </c>
      <c r="AX44" s="89">
        <f ca="1" t="shared" si="17"/>
      </c>
      <c r="AY44" s="89">
        <f ca="1" t="shared" si="17"/>
      </c>
      <c r="AZ44" s="89">
        <f ca="1" t="shared" si="17"/>
      </c>
      <c r="BA44" s="89">
        <f ca="1" t="shared" si="17"/>
      </c>
      <c r="BB44" s="89">
        <f ca="1" t="shared" si="17"/>
      </c>
      <c r="BC44" s="89">
        <f ca="1" t="shared" si="17"/>
      </c>
      <c r="BD44" s="89">
        <f ca="1" t="shared" si="17"/>
      </c>
      <c r="BE44" s="89">
        <f ca="1" t="shared" si="17"/>
      </c>
    </row>
    <row r="45" spans="1:57" ht="12.75">
      <c r="A45" s="84" t="str">
        <f>Risks!B31</f>
        <v>29</v>
      </c>
      <c r="B45" s="85">
        <f>Risks!C31</f>
        <v>0</v>
      </c>
      <c r="C45" s="86">
        <f>Risks!P31</f>
        <v>0</v>
      </c>
      <c r="E45" s="89">
        <f>IF(C45=0,"",Risks!H31*Risks!O31)</f>
      </c>
      <c r="F45" s="89">
        <f ca="1" t="shared" si="13"/>
      </c>
      <c r="G45" s="89">
        <f ca="1" t="shared" si="13"/>
      </c>
      <c r="H45" s="89">
        <f ca="1" t="shared" si="13"/>
      </c>
      <c r="I45" s="89">
        <f ca="1" t="shared" si="13"/>
      </c>
      <c r="J45" s="89">
        <f ca="1" t="shared" si="13"/>
      </c>
      <c r="K45" s="89">
        <f ca="1" t="shared" si="13"/>
      </c>
      <c r="L45" s="89">
        <f ca="1" t="shared" si="13"/>
      </c>
      <c r="M45" s="89">
        <f ca="1" t="shared" si="13"/>
      </c>
      <c r="N45" s="89">
        <f ca="1" t="shared" si="13"/>
      </c>
      <c r="O45" s="89">
        <f ca="1" t="shared" si="13"/>
      </c>
      <c r="P45" s="89">
        <f ca="1" t="shared" si="14"/>
      </c>
      <c r="Q45" s="89">
        <f ca="1" t="shared" si="14"/>
      </c>
      <c r="R45" s="89">
        <f ca="1" t="shared" si="14"/>
      </c>
      <c r="S45" s="89">
        <f ca="1" t="shared" si="14"/>
      </c>
      <c r="T45" s="89">
        <f ca="1" t="shared" si="14"/>
      </c>
      <c r="U45" s="89">
        <f ca="1" t="shared" si="14"/>
      </c>
      <c r="V45" s="89">
        <f ca="1" t="shared" si="14"/>
      </c>
      <c r="W45" s="89">
        <f ca="1" t="shared" si="14"/>
      </c>
      <c r="X45" s="89">
        <f ca="1" t="shared" si="14"/>
      </c>
      <c r="Y45" s="89">
        <f ca="1" t="shared" si="14"/>
      </c>
      <c r="Z45" s="89">
        <f ca="1" t="shared" si="15"/>
      </c>
      <c r="AA45" s="89">
        <f ca="1" t="shared" si="15"/>
      </c>
      <c r="AB45" s="89">
        <f ca="1" t="shared" si="15"/>
      </c>
      <c r="AC45" s="89">
        <f ca="1" t="shared" si="15"/>
      </c>
      <c r="AD45" s="89">
        <f ca="1" t="shared" si="15"/>
      </c>
      <c r="AE45" s="89">
        <f ca="1" t="shared" si="15"/>
      </c>
      <c r="AF45" s="89">
        <f ca="1" t="shared" si="15"/>
      </c>
      <c r="AG45" s="89">
        <f ca="1" t="shared" si="15"/>
      </c>
      <c r="AH45" s="89">
        <f ca="1" t="shared" si="15"/>
      </c>
      <c r="AI45" s="89">
        <f ca="1" t="shared" si="15"/>
      </c>
      <c r="AJ45" s="89">
        <f ca="1" t="shared" si="16"/>
      </c>
      <c r="AK45" s="89">
        <f ca="1" t="shared" si="16"/>
      </c>
      <c r="AL45" s="89">
        <f ca="1" t="shared" si="16"/>
      </c>
      <c r="AM45" s="89">
        <f ca="1" t="shared" si="16"/>
      </c>
      <c r="AN45" s="89">
        <f ca="1" t="shared" si="16"/>
      </c>
      <c r="AO45" s="89">
        <f ca="1" t="shared" si="16"/>
      </c>
      <c r="AP45" s="89">
        <f ca="1" t="shared" si="16"/>
      </c>
      <c r="AQ45" s="89">
        <f ca="1" t="shared" si="16"/>
      </c>
      <c r="AR45" s="89">
        <f ca="1" t="shared" si="16"/>
      </c>
      <c r="AS45" s="89">
        <f ca="1" t="shared" si="16"/>
      </c>
      <c r="AT45" s="89">
        <f ca="1" t="shared" si="17"/>
      </c>
      <c r="AU45" s="89">
        <f ca="1" t="shared" si="17"/>
      </c>
      <c r="AV45" s="89">
        <f ca="1" t="shared" si="17"/>
      </c>
      <c r="AW45" s="89">
        <f ca="1" t="shared" si="17"/>
      </c>
      <c r="AX45" s="89">
        <f ca="1" t="shared" si="17"/>
      </c>
      <c r="AY45" s="89">
        <f ca="1" t="shared" si="17"/>
      </c>
      <c r="AZ45" s="89">
        <f ca="1" t="shared" si="17"/>
      </c>
      <c r="BA45" s="89">
        <f ca="1" t="shared" si="17"/>
      </c>
      <c r="BB45" s="89">
        <f ca="1" t="shared" si="17"/>
      </c>
      <c r="BC45" s="89">
        <f ca="1" t="shared" si="17"/>
      </c>
      <c r="BD45" s="89">
        <f ca="1" t="shared" si="17"/>
      </c>
      <c r="BE45" s="89">
        <f ca="1" t="shared" si="17"/>
      </c>
    </row>
    <row r="46" spans="1:57" ht="12.75">
      <c r="A46" s="84" t="str">
        <f>Risks!B32</f>
        <v>30</v>
      </c>
      <c r="B46" s="85">
        <f>Risks!C32</f>
        <v>0</v>
      </c>
      <c r="C46" s="86">
        <f>Risks!P32</f>
        <v>0</v>
      </c>
      <c r="E46" s="89">
        <f>IF(C46=0,"",Risks!H32*Risks!O32)</f>
      </c>
      <c r="F46" s="89">
        <f ca="1" t="shared" si="13"/>
      </c>
      <c r="G46" s="89">
        <f ca="1" t="shared" si="13"/>
      </c>
      <c r="H46" s="89">
        <f ca="1" t="shared" si="13"/>
      </c>
      <c r="I46" s="89">
        <f ca="1" t="shared" si="13"/>
      </c>
      <c r="J46" s="89">
        <f ca="1" t="shared" si="13"/>
      </c>
      <c r="K46" s="89">
        <f ca="1" t="shared" si="13"/>
      </c>
      <c r="L46" s="89">
        <f ca="1" t="shared" si="13"/>
      </c>
      <c r="M46" s="89">
        <f ca="1" t="shared" si="13"/>
      </c>
      <c r="N46" s="89">
        <f ca="1" t="shared" si="13"/>
      </c>
      <c r="O46" s="89">
        <f ca="1" t="shared" si="13"/>
      </c>
      <c r="P46" s="89">
        <f ca="1" t="shared" si="14"/>
      </c>
      <c r="Q46" s="89">
        <f ca="1" t="shared" si="14"/>
      </c>
      <c r="R46" s="89">
        <f ca="1" t="shared" si="14"/>
      </c>
      <c r="S46" s="89">
        <f ca="1" t="shared" si="14"/>
      </c>
      <c r="T46" s="89">
        <f ca="1" t="shared" si="14"/>
      </c>
      <c r="U46" s="89">
        <f ca="1" t="shared" si="14"/>
      </c>
      <c r="V46" s="89">
        <f ca="1" t="shared" si="14"/>
      </c>
      <c r="W46" s="89">
        <f ca="1" t="shared" si="14"/>
      </c>
      <c r="X46" s="89">
        <f ca="1" t="shared" si="14"/>
      </c>
      <c r="Y46" s="89">
        <f ca="1" t="shared" si="14"/>
      </c>
      <c r="Z46" s="89">
        <f ca="1" t="shared" si="15"/>
      </c>
      <c r="AA46" s="89">
        <f ca="1" t="shared" si="15"/>
      </c>
      <c r="AB46" s="89">
        <f ca="1" t="shared" si="15"/>
      </c>
      <c r="AC46" s="89">
        <f ca="1" t="shared" si="15"/>
      </c>
      <c r="AD46" s="89">
        <f ca="1" t="shared" si="15"/>
      </c>
      <c r="AE46" s="89">
        <f ca="1" t="shared" si="15"/>
      </c>
      <c r="AF46" s="89">
        <f ca="1" t="shared" si="15"/>
      </c>
      <c r="AG46" s="89">
        <f ca="1" t="shared" si="15"/>
      </c>
      <c r="AH46" s="89">
        <f ca="1" t="shared" si="15"/>
      </c>
      <c r="AI46" s="89">
        <f ca="1" t="shared" si="15"/>
      </c>
      <c r="AJ46" s="89">
        <f ca="1" t="shared" si="16"/>
      </c>
      <c r="AK46" s="89">
        <f ca="1" t="shared" si="16"/>
      </c>
      <c r="AL46" s="89">
        <f ca="1" t="shared" si="16"/>
      </c>
      <c r="AM46" s="89">
        <f ca="1" t="shared" si="16"/>
      </c>
      <c r="AN46" s="89">
        <f ca="1" t="shared" si="16"/>
      </c>
      <c r="AO46" s="89">
        <f ca="1" t="shared" si="16"/>
      </c>
      <c r="AP46" s="89">
        <f ca="1" t="shared" si="16"/>
      </c>
      <c r="AQ46" s="89">
        <f ca="1" t="shared" si="16"/>
      </c>
      <c r="AR46" s="89">
        <f ca="1" t="shared" si="16"/>
      </c>
      <c r="AS46" s="89">
        <f ca="1" t="shared" si="16"/>
      </c>
      <c r="AT46" s="89">
        <f ca="1" t="shared" si="17"/>
      </c>
      <c r="AU46" s="89">
        <f ca="1" t="shared" si="17"/>
      </c>
      <c r="AV46" s="89">
        <f ca="1" t="shared" si="17"/>
      </c>
      <c r="AW46" s="89">
        <f ca="1" t="shared" si="17"/>
      </c>
      <c r="AX46" s="89">
        <f ca="1" t="shared" si="17"/>
      </c>
      <c r="AY46" s="89">
        <f ca="1" t="shared" si="17"/>
      </c>
      <c r="AZ46" s="89">
        <f ca="1" t="shared" si="17"/>
      </c>
      <c r="BA46" s="89">
        <f ca="1" t="shared" si="17"/>
      </c>
      <c r="BB46" s="89">
        <f ca="1" t="shared" si="17"/>
      </c>
      <c r="BC46" s="89">
        <f ca="1" t="shared" si="17"/>
      </c>
      <c r="BD46" s="89">
        <f ca="1" t="shared" si="17"/>
      </c>
      <c r="BE46" s="89">
        <f ca="1" t="shared" si="17"/>
      </c>
    </row>
    <row r="47" spans="1:57" ht="12.75">
      <c r="A47" s="84" t="str">
        <f>Risks!B33</f>
        <v>31</v>
      </c>
      <c r="B47" s="85">
        <f>Risks!C33</f>
        <v>0</v>
      </c>
      <c r="C47" s="86">
        <f>Risks!P33</f>
        <v>0</v>
      </c>
      <c r="E47" s="89">
        <f>IF(C47=0,"",Risks!H33*Risks!O33)</f>
      </c>
      <c r="F47" s="89">
        <f aca="true" ca="1" t="shared" si="18" ref="F47:O56">IF($C47=0,"",$E47*OFFSET($E$3,$C47,F$15))</f>
      </c>
      <c r="G47" s="89">
        <f ca="1" t="shared" si="18"/>
      </c>
      <c r="H47" s="89">
        <f ca="1" t="shared" si="18"/>
      </c>
      <c r="I47" s="89">
        <f ca="1" t="shared" si="18"/>
      </c>
      <c r="J47" s="89">
        <f ca="1" t="shared" si="18"/>
      </c>
      <c r="K47" s="89">
        <f ca="1" t="shared" si="18"/>
      </c>
      <c r="L47" s="89">
        <f ca="1" t="shared" si="18"/>
      </c>
      <c r="M47" s="89">
        <f ca="1" t="shared" si="18"/>
      </c>
      <c r="N47" s="89">
        <f ca="1" t="shared" si="18"/>
      </c>
      <c r="O47" s="89">
        <f ca="1" t="shared" si="18"/>
      </c>
      <c r="P47" s="89">
        <f aca="true" ca="1" t="shared" si="19" ref="P47:Y56">IF($C47=0,"",$E47*OFFSET($E$3,$C47,P$15))</f>
      </c>
      <c r="Q47" s="89">
        <f ca="1" t="shared" si="19"/>
      </c>
      <c r="R47" s="89">
        <f ca="1" t="shared" si="19"/>
      </c>
      <c r="S47" s="89">
        <f ca="1" t="shared" si="19"/>
      </c>
      <c r="T47" s="89">
        <f ca="1" t="shared" si="19"/>
      </c>
      <c r="U47" s="89">
        <f ca="1" t="shared" si="19"/>
      </c>
      <c r="V47" s="89">
        <f ca="1" t="shared" si="19"/>
      </c>
      <c r="W47" s="89">
        <f ca="1" t="shared" si="19"/>
      </c>
      <c r="X47" s="89">
        <f ca="1" t="shared" si="19"/>
      </c>
      <c r="Y47" s="89">
        <f ca="1" t="shared" si="19"/>
      </c>
      <c r="Z47" s="89">
        <f aca="true" ca="1" t="shared" si="20" ref="Z47:AI56">IF($C47=0,"",$E47*OFFSET($E$3,$C47,Z$15))</f>
      </c>
      <c r="AA47" s="89">
        <f ca="1" t="shared" si="20"/>
      </c>
      <c r="AB47" s="89">
        <f ca="1" t="shared" si="20"/>
      </c>
      <c r="AC47" s="89">
        <f ca="1" t="shared" si="20"/>
      </c>
      <c r="AD47" s="89">
        <f ca="1" t="shared" si="20"/>
      </c>
      <c r="AE47" s="89">
        <f ca="1" t="shared" si="20"/>
      </c>
      <c r="AF47" s="89">
        <f ca="1" t="shared" si="20"/>
      </c>
      <c r="AG47" s="89">
        <f ca="1" t="shared" si="20"/>
      </c>
      <c r="AH47" s="89">
        <f ca="1" t="shared" si="20"/>
      </c>
      <c r="AI47" s="89">
        <f ca="1" t="shared" si="20"/>
      </c>
      <c r="AJ47" s="89">
        <f aca="true" ca="1" t="shared" si="21" ref="AJ47:AS56">IF($C47=0,"",$E47*OFFSET($E$3,$C47,AJ$15))</f>
      </c>
      <c r="AK47" s="89">
        <f ca="1" t="shared" si="21"/>
      </c>
      <c r="AL47" s="89">
        <f ca="1" t="shared" si="21"/>
      </c>
      <c r="AM47" s="89">
        <f ca="1" t="shared" si="21"/>
      </c>
      <c r="AN47" s="89">
        <f ca="1" t="shared" si="21"/>
      </c>
      <c r="AO47" s="89">
        <f ca="1" t="shared" si="21"/>
      </c>
      <c r="AP47" s="89">
        <f ca="1" t="shared" si="21"/>
      </c>
      <c r="AQ47" s="89">
        <f ca="1" t="shared" si="21"/>
      </c>
      <c r="AR47" s="89">
        <f ca="1" t="shared" si="21"/>
      </c>
      <c r="AS47" s="89">
        <f ca="1" t="shared" si="21"/>
      </c>
      <c r="AT47" s="89">
        <f aca="true" ca="1" t="shared" si="22" ref="AT47:BE56">IF($C47=0,"",$E47*OFFSET($E$3,$C47,AT$15))</f>
      </c>
      <c r="AU47" s="89">
        <f ca="1" t="shared" si="22"/>
      </c>
      <c r="AV47" s="89">
        <f ca="1" t="shared" si="22"/>
      </c>
      <c r="AW47" s="89">
        <f ca="1" t="shared" si="22"/>
      </c>
      <c r="AX47" s="89">
        <f ca="1" t="shared" si="22"/>
      </c>
      <c r="AY47" s="89">
        <f ca="1" t="shared" si="22"/>
      </c>
      <c r="AZ47" s="89">
        <f ca="1" t="shared" si="22"/>
      </c>
      <c r="BA47" s="89">
        <f ca="1" t="shared" si="22"/>
      </c>
      <c r="BB47" s="89">
        <f ca="1" t="shared" si="22"/>
      </c>
      <c r="BC47" s="89">
        <f ca="1" t="shared" si="22"/>
      </c>
      <c r="BD47" s="89">
        <f ca="1" t="shared" si="22"/>
      </c>
      <c r="BE47" s="89">
        <f ca="1" t="shared" si="22"/>
      </c>
    </row>
    <row r="48" spans="1:57" ht="12.75">
      <c r="A48" s="84" t="str">
        <f>Risks!B34</f>
        <v>32</v>
      </c>
      <c r="B48" s="85">
        <f>Risks!C34</f>
        <v>0</v>
      </c>
      <c r="C48" s="86">
        <f>Risks!P34</f>
        <v>0</v>
      </c>
      <c r="E48" s="89">
        <f>IF(C48=0,"",Risks!H34*Risks!O34)</f>
      </c>
      <c r="F48" s="89">
        <f ca="1" t="shared" si="18"/>
      </c>
      <c r="G48" s="89">
        <f ca="1" t="shared" si="18"/>
      </c>
      <c r="H48" s="89">
        <f ca="1" t="shared" si="18"/>
      </c>
      <c r="I48" s="89">
        <f ca="1" t="shared" si="18"/>
      </c>
      <c r="J48" s="89">
        <f ca="1" t="shared" si="18"/>
      </c>
      <c r="K48" s="89">
        <f ca="1" t="shared" si="18"/>
      </c>
      <c r="L48" s="89">
        <f ca="1" t="shared" si="18"/>
      </c>
      <c r="M48" s="89">
        <f ca="1" t="shared" si="18"/>
      </c>
      <c r="N48" s="89">
        <f ca="1" t="shared" si="18"/>
      </c>
      <c r="O48" s="89">
        <f ca="1" t="shared" si="18"/>
      </c>
      <c r="P48" s="89">
        <f ca="1" t="shared" si="19"/>
      </c>
      <c r="Q48" s="89">
        <f ca="1" t="shared" si="19"/>
      </c>
      <c r="R48" s="89">
        <f ca="1" t="shared" si="19"/>
      </c>
      <c r="S48" s="89">
        <f ca="1" t="shared" si="19"/>
      </c>
      <c r="T48" s="89">
        <f ca="1" t="shared" si="19"/>
      </c>
      <c r="U48" s="89">
        <f ca="1" t="shared" si="19"/>
      </c>
      <c r="V48" s="89">
        <f ca="1" t="shared" si="19"/>
      </c>
      <c r="W48" s="89">
        <f ca="1" t="shared" si="19"/>
      </c>
      <c r="X48" s="89">
        <f ca="1" t="shared" si="19"/>
      </c>
      <c r="Y48" s="89">
        <f ca="1" t="shared" si="19"/>
      </c>
      <c r="Z48" s="89">
        <f ca="1" t="shared" si="20"/>
      </c>
      <c r="AA48" s="89">
        <f ca="1" t="shared" si="20"/>
      </c>
      <c r="AB48" s="89">
        <f ca="1" t="shared" si="20"/>
      </c>
      <c r="AC48" s="89">
        <f ca="1" t="shared" si="20"/>
      </c>
      <c r="AD48" s="89">
        <f ca="1" t="shared" si="20"/>
      </c>
      <c r="AE48" s="89">
        <f ca="1" t="shared" si="20"/>
      </c>
      <c r="AF48" s="89">
        <f ca="1" t="shared" si="20"/>
      </c>
      <c r="AG48" s="89">
        <f ca="1" t="shared" si="20"/>
      </c>
      <c r="AH48" s="89">
        <f ca="1" t="shared" si="20"/>
      </c>
      <c r="AI48" s="89">
        <f ca="1" t="shared" si="20"/>
      </c>
      <c r="AJ48" s="89">
        <f ca="1" t="shared" si="21"/>
      </c>
      <c r="AK48" s="89">
        <f ca="1" t="shared" si="21"/>
      </c>
      <c r="AL48" s="89">
        <f ca="1" t="shared" si="21"/>
      </c>
      <c r="AM48" s="89">
        <f ca="1" t="shared" si="21"/>
      </c>
      <c r="AN48" s="89">
        <f ca="1" t="shared" si="21"/>
      </c>
      <c r="AO48" s="89">
        <f ca="1" t="shared" si="21"/>
      </c>
      <c r="AP48" s="89">
        <f ca="1" t="shared" si="21"/>
      </c>
      <c r="AQ48" s="89">
        <f ca="1" t="shared" si="21"/>
      </c>
      <c r="AR48" s="89">
        <f ca="1" t="shared" si="21"/>
      </c>
      <c r="AS48" s="89">
        <f ca="1" t="shared" si="21"/>
      </c>
      <c r="AT48" s="89">
        <f ca="1" t="shared" si="22"/>
      </c>
      <c r="AU48" s="89">
        <f ca="1" t="shared" si="22"/>
      </c>
      <c r="AV48" s="89">
        <f ca="1" t="shared" si="22"/>
      </c>
      <c r="AW48" s="89">
        <f ca="1" t="shared" si="22"/>
      </c>
      <c r="AX48" s="89">
        <f ca="1" t="shared" si="22"/>
      </c>
      <c r="AY48" s="89">
        <f ca="1" t="shared" si="22"/>
      </c>
      <c r="AZ48" s="89">
        <f ca="1" t="shared" si="22"/>
      </c>
      <c r="BA48" s="89">
        <f ca="1" t="shared" si="22"/>
      </c>
      <c r="BB48" s="89">
        <f ca="1" t="shared" si="22"/>
      </c>
      <c r="BC48" s="89">
        <f ca="1" t="shared" si="22"/>
      </c>
      <c r="BD48" s="89">
        <f ca="1" t="shared" si="22"/>
      </c>
      <c r="BE48" s="89">
        <f ca="1" t="shared" si="22"/>
      </c>
    </row>
    <row r="49" spans="1:57" ht="12.75">
      <c r="A49" s="84" t="str">
        <f>Risks!B35</f>
        <v>33</v>
      </c>
      <c r="B49" s="85">
        <f>Risks!C35</f>
        <v>0</v>
      </c>
      <c r="C49" s="86">
        <f>Risks!P35</f>
        <v>0</v>
      </c>
      <c r="E49" s="89">
        <f>IF(C49=0,"",Risks!H35*Risks!O35)</f>
      </c>
      <c r="F49" s="89">
        <f ca="1" t="shared" si="18"/>
      </c>
      <c r="G49" s="89">
        <f ca="1" t="shared" si="18"/>
      </c>
      <c r="H49" s="89">
        <f ca="1" t="shared" si="18"/>
      </c>
      <c r="I49" s="89">
        <f ca="1" t="shared" si="18"/>
      </c>
      <c r="J49" s="89">
        <f ca="1" t="shared" si="18"/>
      </c>
      <c r="K49" s="89">
        <f ca="1" t="shared" si="18"/>
      </c>
      <c r="L49" s="89">
        <f ca="1" t="shared" si="18"/>
      </c>
      <c r="M49" s="89">
        <f ca="1" t="shared" si="18"/>
      </c>
      <c r="N49" s="89">
        <f ca="1" t="shared" si="18"/>
      </c>
      <c r="O49" s="89">
        <f ca="1" t="shared" si="18"/>
      </c>
      <c r="P49" s="89">
        <f ca="1" t="shared" si="19"/>
      </c>
      <c r="Q49" s="89">
        <f ca="1" t="shared" si="19"/>
      </c>
      <c r="R49" s="89">
        <f ca="1" t="shared" si="19"/>
      </c>
      <c r="S49" s="89">
        <f ca="1" t="shared" si="19"/>
      </c>
      <c r="T49" s="89">
        <f ca="1" t="shared" si="19"/>
      </c>
      <c r="U49" s="89">
        <f ca="1" t="shared" si="19"/>
      </c>
      <c r="V49" s="89">
        <f ca="1" t="shared" si="19"/>
      </c>
      <c r="W49" s="89">
        <f ca="1" t="shared" si="19"/>
      </c>
      <c r="X49" s="89">
        <f ca="1" t="shared" si="19"/>
      </c>
      <c r="Y49" s="89">
        <f ca="1" t="shared" si="19"/>
      </c>
      <c r="Z49" s="89">
        <f ca="1" t="shared" si="20"/>
      </c>
      <c r="AA49" s="89">
        <f ca="1" t="shared" si="20"/>
      </c>
      <c r="AB49" s="89">
        <f ca="1" t="shared" si="20"/>
      </c>
      <c r="AC49" s="89">
        <f ca="1" t="shared" si="20"/>
      </c>
      <c r="AD49" s="89">
        <f ca="1" t="shared" si="20"/>
      </c>
      <c r="AE49" s="89">
        <f ca="1" t="shared" si="20"/>
      </c>
      <c r="AF49" s="89">
        <f ca="1" t="shared" si="20"/>
      </c>
      <c r="AG49" s="89">
        <f ca="1" t="shared" si="20"/>
      </c>
      <c r="AH49" s="89">
        <f ca="1" t="shared" si="20"/>
      </c>
      <c r="AI49" s="89">
        <f ca="1" t="shared" si="20"/>
      </c>
      <c r="AJ49" s="89">
        <f ca="1" t="shared" si="21"/>
      </c>
      <c r="AK49" s="89">
        <f ca="1" t="shared" si="21"/>
      </c>
      <c r="AL49" s="89">
        <f ca="1" t="shared" si="21"/>
      </c>
      <c r="AM49" s="89">
        <f ca="1" t="shared" si="21"/>
      </c>
      <c r="AN49" s="89">
        <f ca="1" t="shared" si="21"/>
      </c>
      <c r="AO49" s="89">
        <f ca="1" t="shared" si="21"/>
      </c>
      <c r="AP49" s="89">
        <f ca="1" t="shared" si="21"/>
      </c>
      <c r="AQ49" s="89">
        <f ca="1" t="shared" si="21"/>
      </c>
      <c r="AR49" s="89">
        <f ca="1" t="shared" si="21"/>
      </c>
      <c r="AS49" s="89">
        <f ca="1" t="shared" si="21"/>
      </c>
      <c r="AT49" s="89">
        <f ca="1" t="shared" si="22"/>
      </c>
      <c r="AU49" s="89">
        <f ca="1" t="shared" si="22"/>
      </c>
      <c r="AV49" s="89">
        <f ca="1" t="shared" si="22"/>
      </c>
      <c r="AW49" s="89">
        <f ca="1" t="shared" si="22"/>
      </c>
      <c r="AX49" s="89">
        <f ca="1" t="shared" si="22"/>
      </c>
      <c r="AY49" s="89">
        <f ca="1" t="shared" si="22"/>
      </c>
      <c r="AZ49" s="89">
        <f ca="1" t="shared" si="22"/>
      </c>
      <c r="BA49" s="89">
        <f ca="1" t="shared" si="22"/>
      </c>
      <c r="BB49" s="89">
        <f ca="1" t="shared" si="22"/>
      </c>
      <c r="BC49" s="89">
        <f ca="1" t="shared" si="22"/>
      </c>
      <c r="BD49" s="89">
        <f ca="1" t="shared" si="22"/>
      </c>
      <c r="BE49" s="89">
        <f ca="1" t="shared" si="22"/>
      </c>
    </row>
    <row r="50" spans="1:57" ht="12.75">
      <c r="A50" s="84" t="str">
        <f>Risks!B36</f>
        <v>34</v>
      </c>
      <c r="B50" s="85">
        <f>Risks!C36</f>
        <v>0</v>
      </c>
      <c r="C50" s="86">
        <f>Risks!P36</f>
        <v>0</v>
      </c>
      <c r="E50" s="89">
        <f>IF(C50=0,"",Risks!H36*Risks!O36)</f>
      </c>
      <c r="F50" s="89">
        <f ca="1" t="shared" si="18"/>
      </c>
      <c r="G50" s="89">
        <f ca="1" t="shared" si="18"/>
      </c>
      <c r="H50" s="89">
        <f ca="1" t="shared" si="18"/>
      </c>
      <c r="I50" s="89">
        <f ca="1" t="shared" si="18"/>
      </c>
      <c r="J50" s="89">
        <f ca="1" t="shared" si="18"/>
      </c>
      <c r="K50" s="89">
        <f ca="1" t="shared" si="18"/>
      </c>
      <c r="L50" s="89">
        <f ca="1" t="shared" si="18"/>
      </c>
      <c r="M50" s="89">
        <f ca="1" t="shared" si="18"/>
      </c>
      <c r="N50" s="89">
        <f ca="1" t="shared" si="18"/>
      </c>
      <c r="O50" s="89">
        <f ca="1" t="shared" si="18"/>
      </c>
      <c r="P50" s="89">
        <f ca="1" t="shared" si="19"/>
      </c>
      <c r="Q50" s="89">
        <f ca="1" t="shared" si="19"/>
      </c>
      <c r="R50" s="89">
        <f ca="1" t="shared" si="19"/>
      </c>
      <c r="S50" s="89">
        <f ca="1" t="shared" si="19"/>
      </c>
      <c r="T50" s="89">
        <f ca="1" t="shared" si="19"/>
      </c>
      <c r="U50" s="89">
        <f ca="1" t="shared" si="19"/>
      </c>
      <c r="V50" s="89">
        <f ca="1" t="shared" si="19"/>
      </c>
      <c r="W50" s="89">
        <f ca="1" t="shared" si="19"/>
      </c>
      <c r="X50" s="89">
        <f ca="1" t="shared" si="19"/>
      </c>
      <c r="Y50" s="89">
        <f ca="1" t="shared" si="19"/>
      </c>
      <c r="Z50" s="89">
        <f ca="1" t="shared" si="20"/>
      </c>
      <c r="AA50" s="89">
        <f ca="1" t="shared" si="20"/>
      </c>
      <c r="AB50" s="89">
        <f ca="1" t="shared" si="20"/>
      </c>
      <c r="AC50" s="89">
        <f ca="1" t="shared" si="20"/>
      </c>
      <c r="AD50" s="89">
        <f ca="1" t="shared" si="20"/>
      </c>
      <c r="AE50" s="89">
        <f ca="1" t="shared" si="20"/>
      </c>
      <c r="AF50" s="89">
        <f ca="1" t="shared" si="20"/>
      </c>
      <c r="AG50" s="89">
        <f ca="1" t="shared" si="20"/>
      </c>
      <c r="AH50" s="89">
        <f ca="1" t="shared" si="20"/>
      </c>
      <c r="AI50" s="89">
        <f ca="1" t="shared" si="20"/>
      </c>
      <c r="AJ50" s="89">
        <f ca="1" t="shared" si="21"/>
      </c>
      <c r="AK50" s="89">
        <f ca="1" t="shared" si="21"/>
      </c>
      <c r="AL50" s="89">
        <f ca="1" t="shared" si="21"/>
      </c>
      <c r="AM50" s="89">
        <f ca="1" t="shared" si="21"/>
      </c>
      <c r="AN50" s="89">
        <f ca="1" t="shared" si="21"/>
      </c>
      <c r="AO50" s="89">
        <f ca="1" t="shared" si="21"/>
      </c>
      <c r="AP50" s="89">
        <f ca="1" t="shared" si="21"/>
      </c>
      <c r="AQ50" s="89">
        <f ca="1" t="shared" si="21"/>
      </c>
      <c r="AR50" s="89">
        <f ca="1" t="shared" si="21"/>
      </c>
      <c r="AS50" s="89">
        <f ca="1" t="shared" si="21"/>
      </c>
      <c r="AT50" s="89">
        <f ca="1" t="shared" si="22"/>
      </c>
      <c r="AU50" s="89">
        <f ca="1" t="shared" si="22"/>
      </c>
      <c r="AV50" s="89">
        <f ca="1" t="shared" si="22"/>
      </c>
      <c r="AW50" s="89">
        <f ca="1" t="shared" si="22"/>
      </c>
      <c r="AX50" s="89">
        <f ca="1" t="shared" si="22"/>
      </c>
      <c r="AY50" s="89">
        <f ca="1" t="shared" si="22"/>
      </c>
      <c r="AZ50" s="89">
        <f ca="1" t="shared" si="22"/>
      </c>
      <c r="BA50" s="89">
        <f ca="1" t="shared" si="22"/>
      </c>
      <c r="BB50" s="89">
        <f ca="1" t="shared" si="22"/>
      </c>
      <c r="BC50" s="89">
        <f ca="1" t="shared" si="22"/>
      </c>
      <c r="BD50" s="89">
        <f ca="1" t="shared" si="22"/>
      </c>
      <c r="BE50" s="89">
        <f ca="1" t="shared" si="22"/>
      </c>
    </row>
    <row r="51" spans="1:57" ht="12.75">
      <c r="A51" s="84" t="str">
        <f>Risks!B37</f>
        <v>35</v>
      </c>
      <c r="B51" s="85">
        <f>Risks!C37</f>
        <v>0</v>
      </c>
      <c r="C51" s="86">
        <f>Risks!P37</f>
        <v>0</v>
      </c>
      <c r="E51" s="89">
        <f>IF(C51=0,"",Risks!H37*Risks!O37)</f>
      </c>
      <c r="F51" s="89">
        <f ca="1" t="shared" si="18"/>
      </c>
      <c r="G51" s="89">
        <f ca="1" t="shared" si="18"/>
      </c>
      <c r="H51" s="89">
        <f ca="1" t="shared" si="18"/>
      </c>
      <c r="I51" s="89">
        <f ca="1" t="shared" si="18"/>
      </c>
      <c r="J51" s="89">
        <f ca="1" t="shared" si="18"/>
      </c>
      <c r="K51" s="89">
        <f ca="1" t="shared" si="18"/>
      </c>
      <c r="L51" s="89">
        <f ca="1" t="shared" si="18"/>
      </c>
      <c r="M51" s="89">
        <f ca="1" t="shared" si="18"/>
      </c>
      <c r="N51" s="89">
        <f ca="1" t="shared" si="18"/>
      </c>
      <c r="O51" s="89">
        <f ca="1" t="shared" si="18"/>
      </c>
      <c r="P51" s="89">
        <f ca="1" t="shared" si="19"/>
      </c>
      <c r="Q51" s="89">
        <f ca="1" t="shared" si="19"/>
      </c>
      <c r="R51" s="89">
        <f ca="1" t="shared" si="19"/>
      </c>
      <c r="S51" s="89">
        <f ca="1" t="shared" si="19"/>
      </c>
      <c r="T51" s="89">
        <f ca="1" t="shared" si="19"/>
      </c>
      <c r="U51" s="89">
        <f ca="1" t="shared" si="19"/>
      </c>
      <c r="V51" s="89">
        <f ca="1" t="shared" si="19"/>
      </c>
      <c r="W51" s="89">
        <f ca="1" t="shared" si="19"/>
      </c>
      <c r="X51" s="89">
        <f ca="1" t="shared" si="19"/>
      </c>
      <c r="Y51" s="89">
        <f ca="1" t="shared" si="19"/>
      </c>
      <c r="Z51" s="89">
        <f ca="1" t="shared" si="20"/>
      </c>
      <c r="AA51" s="89">
        <f ca="1" t="shared" si="20"/>
      </c>
      <c r="AB51" s="89">
        <f ca="1" t="shared" si="20"/>
      </c>
      <c r="AC51" s="89">
        <f ca="1" t="shared" si="20"/>
      </c>
      <c r="AD51" s="89">
        <f ca="1" t="shared" si="20"/>
      </c>
      <c r="AE51" s="89">
        <f ca="1" t="shared" si="20"/>
      </c>
      <c r="AF51" s="89">
        <f ca="1" t="shared" si="20"/>
      </c>
      <c r="AG51" s="89">
        <f ca="1" t="shared" si="20"/>
      </c>
      <c r="AH51" s="89">
        <f ca="1" t="shared" si="20"/>
      </c>
      <c r="AI51" s="89">
        <f ca="1" t="shared" si="20"/>
      </c>
      <c r="AJ51" s="89">
        <f ca="1" t="shared" si="21"/>
      </c>
      <c r="AK51" s="89">
        <f ca="1" t="shared" si="21"/>
      </c>
      <c r="AL51" s="89">
        <f ca="1" t="shared" si="21"/>
      </c>
      <c r="AM51" s="89">
        <f ca="1" t="shared" si="21"/>
      </c>
      <c r="AN51" s="89">
        <f ca="1" t="shared" si="21"/>
      </c>
      <c r="AO51" s="89">
        <f ca="1" t="shared" si="21"/>
      </c>
      <c r="AP51" s="89">
        <f ca="1" t="shared" si="21"/>
      </c>
      <c r="AQ51" s="89">
        <f ca="1" t="shared" si="21"/>
      </c>
      <c r="AR51" s="89">
        <f ca="1" t="shared" si="21"/>
      </c>
      <c r="AS51" s="89">
        <f ca="1" t="shared" si="21"/>
      </c>
      <c r="AT51" s="89">
        <f ca="1" t="shared" si="22"/>
      </c>
      <c r="AU51" s="89">
        <f ca="1" t="shared" si="22"/>
      </c>
      <c r="AV51" s="89">
        <f ca="1" t="shared" si="22"/>
      </c>
      <c r="AW51" s="89">
        <f ca="1" t="shared" si="22"/>
      </c>
      <c r="AX51" s="89">
        <f ca="1" t="shared" si="22"/>
      </c>
      <c r="AY51" s="89">
        <f ca="1" t="shared" si="22"/>
      </c>
      <c r="AZ51" s="89">
        <f ca="1" t="shared" si="22"/>
      </c>
      <c r="BA51" s="89">
        <f ca="1" t="shared" si="22"/>
      </c>
      <c r="BB51" s="89">
        <f ca="1" t="shared" si="22"/>
      </c>
      <c r="BC51" s="89">
        <f ca="1" t="shared" si="22"/>
      </c>
      <c r="BD51" s="89">
        <f ca="1" t="shared" si="22"/>
      </c>
      <c r="BE51" s="89">
        <f ca="1" t="shared" si="22"/>
      </c>
    </row>
    <row r="52" spans="1:57" ht="12.75">
      <c r="A52" s="84" t="str">
        <f>Risks!B38</f>
        <v>36</v>
      </c>
      <c r="B52" s="85">
        <f>Risks!C38</f>
        <v>0</v>
      </c>
      <c r="C52" s="86">
        <f>Risks!P38</f>
        <v>0</v>
      </c>
      <c r="E52" s="89">
        <f>IF(C52=0,"",Risks!H38*Risks!O38)</f>
      </c>
      <c r="F52" s="89">
        <f ca="1" t="shared" si="18"/>
      </c>
      <c r="G52" s="89">
        <f ca="1" t="shared" si="18"/>
      </c>
      <c r="H52" s="89">
        <f ca="1" t="shared" si="18"/>
      </c>
      <c r="I52" s="89">
        <f ca="1" t="shared" si="18"/>
      </c>
      <c r="J52" s="89">
        <f ca="1" t="shared" si="18"/>
      </c>
      <c r="K52" s="89">
        <f ca="1" t="shared" si="18"/>
      </c>
      <c r="L52" s="89">
        <f ca="1" t="shared" si="18"/>
      </c>
      <c r="M52" s="89">
        <f ca="1" t="shared" si="18"/>
      </c>
      <c r="N52" s="89">
        <f ca="1" t="shared" si="18"/>
      </c>
      <c r="O52" s="89">
        <f ca="1" t="shared" si="18"/>
      </c>
      <c r="P52" s="89">
        <f ca="1" t="shared" si="19"/>
      </c>
      <c r="Q52" s="89">
        <f ca="1" t="shared" si="19"/>
      </c>
      <c r="R52" s="89">
        <f ca="1" t="shared" si="19"/>
      </c>
      <c r="S52" s="89">
        <f ca="1" t="shared" si="19"/>
      </c>
      <c r="T52" s="89">
        <f ca="1" t="shared" si="19"/>
      </c>
      <c r="U52" s="89">
        <f ca="1" t="shared" si="19"/>
      </c>
      <c r="V52" s="89">
        <f ca="1" t="shared" si="19"/>
      </c>
      <c r="W52" s="89">
        <f ca="1" t="shared" si="19"/>
      </c>
      <c r="X52" s="89">
        <f ca="1" t="shared" si="19"/>
      </c>
      <c r="Y52" s="89">
        <f ca="1" t="shared" si="19"/>
      </c>
      <c r="Z52" s="89">
        <f ca="1" t="shared" si="20"/>
      </c>
      <c r="AA52" s="89">
        <f ca="1" t="shared" si="20"/>
      </c>
      <c r="AB52" s="89">
        <f ca="1" t="shared" si="20"/>
      </c>
      <c r="AC52" s="89">
        <f ca="1" t="shared" si="20"/>
      </c>
      <c r="AD52" s="89">
        <f ca="1" t="shared" si="20"/>
      </c>
      <c r="AE52" s="89">
        <f ca="1" t="shared" si="20"/>
      </c>
      <c r="AF52" s="89">
        <f ca="1" t="shared" si="20"/>
      </c>
      <c r="AG52" s="89">
        <f ca="1" t="shared" si="20"/>
      </c>
      <c r="AH52" s="89">
        <f ca="1" t="shared" si="20"/>
      </c>
      <c r="AI52" s="89">
        <f ca="1" t="shared" si="20"/>
      </c>
      <c r="AJ52" s="89">
        <f ca="1" t="shared" si="21"/>
      </c>
      <c r="AK52" s="89">
        <f ca="1" t="shared" si="21"/>
      </c>
      <c r="AL52" s="89">
        <f ca="1" t="shared" si="21"/>
      </c>
      <c r="AM52" s="89">
        <f ca="1" t="shared" si="21"/>
      </c>
      <c r="AN52" s="89">
        <f ca="1" t="shared" si="21"/>
      </c>
      <c r="AO52" s="89">
        <f ca="1" t="shared" si="21"/>
      </c>
      <c r="AP52" s="89">
        <f ca="1" t="shared" si="21"/>
      </c>
      <c r="AQ52" s="89">
        <f ca="1" t="shared" si="21"/>
      </c>
      <c r="AR52" s="89">
        <f ca="1" t="shared" si="21"/>
      </c>
      <c r="AS52" s="89">
        <f ca="1" t="shared" si="21"/>
      </c>
      <c r="AT52" s="89">
        <f ca="1" t="shared" si="22"/>
      </c>
      <c r="AU52" s="89">
        <f ca="1" t="shared" si="22"/>
      </c>
      <c r="AV52" s="89">
        <f ca="1" t="shared" si="22"/>
      </c>
      <c r="AW52" s="89">
        <f ca="1" t="shared" si="22"/>
      </c>
      <c r="AX52" s="89">
        <f ca="1" t="shared" si="22"/>
      </c>
      <c r="AY52" s="89">
        <f ca="1" t="shared" si="22"/>
      </c>
      <c r="AZ52" s="89">
        <f ca="1" t="shared" si="22"/>
      </c>
      <c r="BA52" s="89">
        <f ca="1" t="shared" si="22"/>
      </c>
      <c r="BB52" s="89">
        <f ca="1" t="shared" si="22"/>
      </c>
      <c r="BC52" s="89">
        <f ca="1" t="shared" si="22"/>
      </c>
      <c r="BD52" s="89">
        <f ca="1" t="shared" si="22"/>
      </c>
      <c r="BE52" s="89">
        <f ca="1" t="shared" si="22"/>
      </c>
    </row>
    <row r="53" spans="1:57" ht="12.75">
      <c r="A53" s="84" t="str">
        <f>Risks!B39</f>
        <v>37</v>
      </c>
      <c r="B53" s="85">
        <f>Risks!C39</f>
        <v>0</v>
      </c>
      <c r="C53" s="86">
        <f>Risks!P39</f>
        <v>0</v>
      </c>
      <c r="E53" s="89">
        <f>IF(C53=0,"",Risks!H39*Risks!O39)</f>
      </c>
      <c r="F53" s="89">
        <f ca="1" t="shared" si="18"/>
      </c>
      <c r="G53" s="89">
        <f ca="1" t="shared" si="18"/>
      </c>
      <c r="H53" s="89">
        <f ca="1" t="shared" si="18"/>
      </c>
      <c r="I53" s="89">
        <f ca="1" t="shared" si="18"/>
      </c>
      <c r="J53" s="89">
        <f ca="1" t="shared" si="18"/>
      </c>
      <c r="K53" s="89">
        <f ca="1" t="shared" si="18"/>
      </c>
      <c r="L53" s="89">
        <f ca="1" t="shared" si="18"/>
      </c>
      <c r="M53" s="89">
        <f ca="1" t="shared" si="18"/>
      </c>
      <c r="N53" s="89">
        <f ca="1" t="shared" si="18"/>
      </c>
      <c r="O53" s="89">
        <f ca="1" t="shared" si="18"/>
      </c>
      <c r="P53" s="89">
        <f ca="1" t="shared" si="19"/>
      </c>
      <c r="Q53" s="89">
        <f ca="1" t="shared" si="19"/>
      </c>
      <c r="R53" s="89">
        <f ca="1" t="shared" si="19"/>
      </c>
      <c r="S53" s="89">
        <f ca="1" t="shared" si="19"/>
      </c>
      <c r="T53" s="89">
        <f ca="1" t="shared" si="19"/>
      </c>
      <c r="U53" s="89">
        <f ca="1" t="shared" si="19"/>
      </c>
      <c r="V53" s="89">
        <f ca="1" t="shared" si="19"/>
      </c>
      <c r="W53" s="89">
        <f ca="1" t="shared" si="19"/>
      </c>
      <c r="X53" s="89">
        <f ca="1" t="shared" si="19"/>
      </c>
      <c r="Y53" s="89">
        <f ca="1" t="shared" si="19"/>
      </c>
      <c r="Z53" s="89">
        <f ca="1" t="shared" si="20"/>
      </c>
      <c r="AA53" s="89">
        <f ca="1" t="shared" si="20"/>
      </c>
      <c r="AB53" s="89">
        <f ca="1" t="shared" si="20"/>
      </c>
      <c r="AC53" s="89">
        <f ca="1" t="shared" si="20"/>
      </c>
      <c r="AD53" s="89">
        <f ca="1" t="shared" si="20"/>
      </c>
      <c r="AE53" s="89">
        <f ca="1" t="shared" si="20"/>
      </c>
      <c r="AF53" s="89">
        <f ca="1" t="shared" si="20"/>
      </c>
      <c r="AG53" s="89">
        <f ca="1" t="shared" si="20"/>
      </c>
      <c r="AH53" s="89">
        <f ca="1" t="shared" si="20"/>
      </c>
      <c r="AI53" s="89">
        <f ca="1" t="shared" si="20"/>
      </c>
      <c r="AJ53" s="89">
        <f ca="1" t="shared" si="21"/>
      </c>
      <c r="AK53" s="89">
        <f ca="1" t="shared" si="21"/>
      </c>
      <c r="AL53" s="89">
        <f ca="1" t="shared" si="21"/>
      </c>
      <c r="AM53" s="89">
        <f ca="1" t="shared" si="21"/>
      </c>
      <c r="AN53" s="89">
        <f ca="1" t="shared" si="21"/>
      </c>
      <c r="AO53" s="89">
        <f ca="1" t="shared" si="21"/>
      </c>
      <c r="AP53" s="89">
        <f ca="1" t="shared" si="21"/>
      </c>
      <c r="AQ53" s="89">
        <f ca="1" t="shared" si="21"/>
      </c>
      <c r="AR53" s="89">
        <f ca="1" t="shared" si="21"/>
      </c>
      <c r="AS53" s="89">
        <f ca="1" t="shared" si="21"/>
      </c>
      <c r="AT53" s="89">
        <f ca="1" t="shared" si="22"/>
      </c>
      <c r="AU53" s="89">
        <f ca="1" t="shared" si="22"/>
      </c>
      <c r="AV53" s="89">
        <f ca="1" t="shared" si="22"/>
      </c>
      <c r="AW53" s="89">
        <f ca="1" t="shared" si="22"/>
      </c>
      <c r="AX53" s="89">
        <f ca="1" t="shared" si="22"/>
      </c>
      <c r="AY53" s="89">
        <f ca="1" t="shared" si="22"/>
      </c>
      <c r="AZ53" s="89">
        <f ca="1" t="shared" si="22"/>
      </c>
      <c r="BA53" s="89">
        <f ca="1" t="shared" si="22"/>
      </c>
      <c r="BB53" s="89">
        <f ca="1" t="shared" si="22"/>
      </c>
      <c r="BC53" s="89">
        <f ca="1" t="shared" si="22"/>
      </c>
      <c r="BD53" s="89">
        <f ca="1" t="shared" si="22"/>
      </c>
      <c r="BE53" s="89">
        <f ca="1" t="shared" si="22"/>
      </c>
    </row>
    <row r="54" spans="1:57" ht="12.75">
      <c r="A54" s="84" t="str">
        <f>Risks!B40</f>
        <v>38</v>
      </c>
      <c r="B54" s="85">
        <f>Risks!C40</f>
        <v>0</v>
      </c>
      <c r="C54" s="86">
        <f>Risks!P40</f>
        <v>0</v>
      </c>
      <c r="E54" s="89">
        <f>IF(C54=0,"",Risks!H40*Risks!O40)</f>
      </c>
      <c r="F54" s="89">
        <f ca="1" t="shared" si="18"/>
      </c>
      <c r="G54" s="89">
        <f ca="1" t="shared" si="18"/>
      </c>
      <c r="H54" s="89">
        <f ca="1" t="shared" si="18"/>
      </c>
      <c r="I54" s="89">
        <f ca="1" t="shared" si="18"/>
      </c>
      <c r="J54" s="89">
        <f ca="1" t="shared" si="18"/>
      </c>
      <c r="K54" s="89">
        <f ca="1" t="shared" si="18"/>
      </c>
      <c r="L54" s="89">
        <f ca="1" t="shared" si="18"/>
      </c>
      <c r="M54" s="89">
        <f ca="1" t="shared" si="18"/>
      </c>
      <c r="N54" s="89">
        <f ca="1" t="shared" si="18"/>
      </c>
      <c r="O54" s="89">
        <f ca="1" t="shared" si="18"/>
      </c>
      <c r="P54" s="89">
        <f ca="1" t="shared" si="19"/>
      </c>
      <c r="Q54" s="89">
        <f ca="1" t="shared" si="19"/>
      </c>
      <c r="R54" s="89">
        <f ca="1" t="shared" si="19"/>
      </c>
      <c r="S54" s="89">
        <f ca="1" t="shared" si="19"/>
      </c>
      <c r="T54" s="89">
        <f ca="1" t="shared" si="19"/>
      </c>
      <c r="U54" s="89">
        <f ca="1" t="shared" si="19"/>
      </c>
      <c r="V54" s="89">
        <f ca="1" t="shared" si="19"/>
      </c>
      <c r="W54" s="89">
        <f ca="1" t="shared" si="19"/>
      </c>
      <c r="X54" s="89">
        <f ca="1" t="shared" si="19"/>
      </c>
      <c r="Y54" s="89">
        <f ca="1" t="shared" si="19"/>
      </c>
      <c r="Z54" s="89">
        <f ca="1" t="shared" si="20"/>
      </c>
      <c r="AA54" s="89">
        <f ca="1" t="shared" si="20"/>
      </c>
      <c r="AB54" s="89">
        <f ca="1" t="shared" si="20"/>
      </c>
      <c r="AC54" s="89">
        <f ca="1" t="shared" si="20"/>
      </c>
      <c r="AD54" s="89">
        <f ca="1" t="shared" si="20"/>
      </c>
      <c r="AE54" s="89">
        <f ca="1" t="shared" si="20"/>
      </c>
      <c r="AF54" s="89">
        <f ca="1" t="shared" si="20"/>
      </c>
      <c r="AG54" s="89">
        <f ca="1" t="shared" si="20"/>
      </c>
      <c r="AH54" s="89">
        <f ca="1" t="shared" si="20"/>
      </c>
      <c r="AI54" s="89">
        <f ca="1" t="shared" si="20"/>
      </c>
      <c r="AJ54" s="89">
        <f ca="1" t="shared" si="21"/>
      </c>
      <c r="AK54" s="89">
        <f ca="1" t="shared" si="21"/>
      </c>
      <c r="AL54" s="89">
        <f ca="1" t="shared" si="21"/>
      </c>
      <c r="AM54" s="89">
        <f ca="1" t="shared" si="21"/>
      </c>
      <c r="AN54" s="89">
        <f ca="1" t="shared" si="21"/>
      </c>
      <c r="AO54" s="89">
        <f ca="1" t="shared" si="21"/>
      </c>
      <c r="AP54" s="89">
        <f ca="1" t="shared" si="21"/>
      </c>
      <c r="AQ54" s="89">
        <f ca="1" t="shared" si="21"/>
      </c>
      <c r="AR54" s="89">
        <f ca="1" t="shared" si="21"/>
      </c>
      <c r="AS54" s="89">
        <f ca="1" t="shared" si="21"/>
      </c>
      <c r="AT54" s="89">
        <f ca="1" t="shared" si="22"/>
      </c>
      <c r="AU54" s="89">
        <f ca="1" t="shared" si="22"/>
      </c>
      <c r="AV54" s="89">
        <f ca="1" t="shared" si="22"/>
      </c>
      <c r="AW54" s="89">
        <f ca="1" t="shared" si="22"/>
      </c>
      <c r="AX54" s="89">
        <f ca="1" t="shared" si="22"/>
      </c>
      <c r="AY54" s="89">
        <f ca="1" t="shared" si="22"/>
      </c>
      <c r="AZ54" s="89">
        <f ca="1" t="shared" si="22"/>
      </c>
      <c r="BA54" s="89">
        <f ca="1" t="shared" si="22"/>
      </c>
      <c r="BB54" s="89">
        <f ca="1" t="shared" si="22"/>
      </c>
      <c r="BC54" s="89">
        <f ca="1" t="shared" si="22"/>
      </c>
      <c r="BD54" s="89">
        <f ca="1" t="shared" si="22"/>
      </c>
      <c r="BE54" s="89">
        <f ca="1" t="shared" si="22"/>
      </c>
    </row>
    <row r="55" spans="1:57" ht="12.75">
      <c r="A55" s="84" t="str">
        <f>Risks!B41</f>
        <v>39</v>
      </c>
      <c r="B55" s="85">
        <f>Risks!C41</f>
        <v>0</v>
      </c>
      <c r="C55" s="86">
        <f>Risks!P41</f>
        <v>0</v>
      </c>
      <c r="E55" s="89">
        <f>IF(C55=0,"",Risks!H41*Risks!O41)</f>
      </c>
      <c r="F55" s="89">
        <f ca="1" t="shared" si="18"/>
      </c>
      <c r="G55" s="89">
        <f ca="1" t="shared" si="18"/>
      </c>
      <c r="H55" s="89">
        <f ca="1" t="shared" si="18"/>
      </c>
      <c r="I55" s="89">
        <f ca="1" t="shared" si="18"/>
      </c>
      <c r="J55" s="89">
        <f ca="1" t="shared" si="18"/>
      </c>
      <c r="K55" s="89">
        <f ca="1" t="shared" si="18"/>
      </c>
      <c r="L55" s="89">
        <f ca="1" t="shared" si="18"/>
      </c>
      <c r="M55" s="89">
        <f ca="1" t="shared" si="18"/>
      </c>
      <c r="N55" s="89">
        <f ca="1" t="shared" si="18"/>
      </c>
      <c r="O55" s="89">
        <f ca="1" t="shared" si="18"/>
      </c>
      <c r="P55" s="89">
        <f ca="1" t="shared" si="19"/>
      </c>
      <c r="Q55" s="89">
        <f ca="1" t="shared" si="19"/>
      </c>
      <c r="R55" s="89">
        <f ca="1" t="shared" si="19"/>
      </c>
      <c r="S55" s="89">
        <f ca="1" t="shared" si="19"/>
      </c>
      <c r="T55" s="89">
        <f ca="1" t="shared" si="19"/>
      </c>
      <c r="U55" s="89">
        <f ca="1" t="shared" si="19"/>
      </c>
      <c r="V55" s="89">
        <f ca="1" t="shared" si="19"/>
      </c>
      <c r="W55" s="89">
        <f ca="1" t="shared" si="19"/>
      </c>
      <c r="X55" s="89">
        <f ca="1" t="shared" si="19"/>
      </c>
      <c r="Y55" s="89">
        <f ca="1" t="shared" si="19"/>
      </c>
      <c r="Z55" s="89">
        <f ca="1" t="shared" si="20"/>
      </c>
      <c r="AA55" s="89">
        <f ca="1" t="shared" si="20"/>
      </c>
      <c r="AB55" s="89">
        <f ca="1" t="shared" si="20"/>
      </c>
      <c r="AC55" s="89">
        <f ca="1" t="shared" si="20"/>
      </c>
      <c r="AD55" s="89">
        <f ca="1" t="shared" si="20"/>
      </c>
      <c r="AE55" s="89">
        <f ca="1" t="shared" si="20"/>
      </c>
      <c r="AF55" s="89">
        <f ca="1" t="shared" si="20"/>
      </c>
      <c r="AG55" s="89">
        <f ca="1" t="shared" si="20"/>
      </c>
      <c r="AH55" s="89">
        <f ca="1" t="shared" si="20"/>
      </c>
      <c r="AI55" s="89">
        <f ca="1" t="shared" si="20"/>
      </c>
      <c r="AJ55" s="89">
        <f ca="1" t="shared" si="21"/>
      </c>
      <c r="AK55" s="89">
        <f ca="1" t="shared" si="21"/>
      </c>
      <c r="AL55" s="89">
        <f ca="1" t="shared" si="21"/>
      </c>
      <c r="AM55" s="89">
        <f ca="1" t="shared" si="21"/>
      </c>
      <c r="AN55" s="89">
        <f ca="1" t="shared" si="21"/>
      </c>
      <c r="AO55" s="89">
        <f ca="1" t="shared" si="21"/>
      </c>
      <c r="AP55" s="89">
        <f ca="1" t="shared" si="21"/>
      </c>
      <c r="AQ55" s="89">
        <f ca="1" t="shared" si="21"/>
      </c>
      <c r="AR55" s="89">
        <f ca="1" t="shared" si="21"/>
      </c>
      <c r="AS55" s="89">
        <f ca="1" t="shared" si="21"/>
      </c>
      <c r="AT55" s="89">
        <f ca="1" t="shared" si="22"/>
      </c>
      <c r="AU55" s="89">
        <f ca="1" t="shared" si="22"/>
      </c>
      <c r="AV55" s="89">
        <f ca="1" t="shared" si="22"/>
      </c>
      <c r="AW55" s="89">
        <f ca="1" t="shared" si="22"/>
      </c>
      <c r="AX55" s="89">
        <f ca="1" t="shared" si="22"/>
      </c>
      <c r="AY55" s="89">
        <f ca="1" t="shared" si="22"/>
      </c>
      <c r="AZ55" s="89">
        <f ca="1" t="shared" si="22"/>
      </c>
      <c r="BA55" s="89">
        <f ca="1" t="shared" si="22"/>
      </c>
      <c r="BB55" s="89">
        <f ca="1" t="shared" si="22"/>
      </c>
      <c r="BC55" s="89">
        <f ca="1" t="shared" si="22"/>
      </c>
      <c r="BD55" s="89">
        <f ca="1" t="shared" si="22"/>
      </c>
      <c r="BE55" s="89">
        <f ca="1" t="shared" si="22"/>
      </c>
    </row>
    <row r="56" spans="1:57" ht="12.75">
      <c r="A56" s="84" t="str">
        <f>Risks!B42</f>
        <v>40</v>
      </c>
      <c r="B56" s="85">
        <f>Risks!C42</f>
        <v>0</v>
      </c>
      <c r="C56" s="86">
        <f>Risks!P42</f>
        <v>0</v>
      </c>
      <c r="E56" s="89">
        <f>IF(C56=0,"",Risks!H42*Risks!O42)</f>
      </c>
      <c r="F56" s="89">
        <f ca="1" t="shared" si="18"/>
      </c>
      <c r="G56" s="89">
        <f ca="1" t="shared" si="18"/>
      </c>
      <c r="H56" s="89">
        <f ca="1" t="shared" si="18"/>
      </c>
      <c r="I56" s="89">
        <f ca="1" t="shared" si="18"/>
      </c>
      <c r="J56" s="89">
        <f ca="1" t="shared" si="18"/>
      </c>
      <c r="K56" s="89">
        <f ca="1" t="shared" si="18"/>
      </c>
      <c r="L56" s="89">
        <f ca="1" t="shared" si="18"/>
      </c>
      <c r="M56" s="89">
        <f ca="1" t="shared" si="18"/>
      </c>
      <c r="N56" s="89">
        <f ca="1" t="shared" si="18"/>
      </c>
      <c r="O56" s="89">
        <f ca="1" t="shared" si="18"/>
      </c>
      <c r="P56" s="89">
        <f ca="1" t="shared" si="19"/>
      </c>
      <c r="Q56" s="89">
        <f ca="1" t="shared" si="19"/>
      </c>
      <c r="R56" s="89">
        <f ca="1" t="shared" si="19"/>
      </c>
      <c r="S56" s="89">
        <f ca="1" t="shared" si="19"/>
      </c>
      <c r="T56" s="89">
        <f ca="1" t="shared" si="19"/>
      </c>
      <c r="U56" s="89">
        <f ca="1" t="shared" si="19"/>
      </c>
      <c r="V56" s="89">
        <f ca="1" t="shared" si="19"/>
      </c>
      <c r="W56" s="89">
        <f ca="1" t="shared" si="19"/>
      </c>
      <c r="X56" s="89">
        <f ca="1" t="shared" si="19"/>
      </c>
      <c r="Y56" s="89">
        <f ca="1" t="shared" si="19"/>
      </c>
      <c r="Z56" s="89">
        <f ca="1" t="shared" si="20"/>
      </c>
      <c r="AA56" s="89">
        <f ca="1" t="shared" si="20"/>
      </c>
      <c r="AB56" s="89">
        <f ca="1" t="shared" si="20"/>
      </c>
      <c r="AC56" s="89">
        <f ca="1" t="shared" si="20"/>
      </c>
      <c r="AD56" s="89">
        <f ca="1" t="shared" si="20"/>
      </c>
      <c r="AE56" s="89">
        <f ca="1" t="shared" si="20"/>
      </c>
      <c r="AF56" s="89">
        <f ca="1" t="shared" si="20"/>
      </c>
      <c r="AG56" s="89">
        <f ca="1" t="shared" si="20"/>
      </c>
      <c r="AH56" s="89">
        <f ca="1" t="shared" si="20"/>
      </c>
      <c r="AI56" s="89">
        <f ca="1" t="shared" si="20"/>
      </c>
      <c r="AJ56" s="89">
        <f ca="1" t="shared" si="21"/>
      </c>
      <c r="AK56" s="89">
        <f ca="1" t="shared" si="21"/>
      </c>
      <c r="AL56" s="89">
        <f ca="1" t="shared" si="21"/>
      </c>
      <c r="AM56" s="89">
        <f ca="1" t="shared" si="21"/>
      </c>
      <c r="AN56" s="89">
        <f ca="1" t="shared" si="21"/>
      </c>
      <c r="AO56" s="89">
        <f ca="1" t="shared" si="21"/>
      </c>
      <c r="AP56" s="89">
        <f ca="1" t="shared" si="21"/>
      </c>
      <c r="AQ56" s="89">
        <f ca="1" t="shared" si="21"/>
      </c>
      <c r="AR56" s="89">
        <f ca="1" t="shared" si="21"/>
      </c>
      <c r="AS56" s="89">
        <f ca="1" t="shared" si="21"/>
      </c>
      <c r="AT56" s="89">
        <f ca="1" t="shared" si="22"/>
      </c>
      <c r="AU56" s="89">
        <f ca="1" t="shared" si="22"/>
      </c>
      <c r="AV56" s="89">
        <f ca="1" t="shared" si="22"/>
      </c>
      <c r="AW56" s="89">
        <f ca="1" t="shared" si="22"/>
      </c>
      <c r="AX56" s="89">
        <f ca="1" t="shared" si="22"/>
      </c>
      <c r="AY56" s="89">
        <f ca="1" t="shared" si="22"/>
      </c>
      <c r="AZ56" s="89">
        <f ca="1" t="shared" si="22"/>
      </c>
      <c r="BA56" s="89">
        <f ca="1" t="shared" si="22"/>
      </c>
      <c r="BB56" s="89">
        <f ca="1" t="shared" si="22"/>
      </c>
      <c r="BC56" s="89">
        <f ca="1" t="shared" si="22"/>
      </c>
      <c r="BD56" s="89">
        <f ca="1" t="shared" si="22"/>
      </c>
      <c r="BE56" s="89">
        <f ca="1" t="shared" si="22"/>
      </c>
    </row>
    <row r="57" spans="1:57" ht="12.75">
      <c r="A57" s="84" t="str">
        <f>Risks!B43</f>
        <v>41</v>
      </c>
      <c r="B57" s="85">
        <f>Risks!C43</f>
        <v>0</v>
      </c>
      <c r="C57" s="86">
        <f>Risks!P43</f>
        <v>0</v>
      </c>
      <c r="E57" s="89">
        <f>IF(C57=0,"",Risks!H43*Risks!O43)</f>
      </c>
      <c r="F57" s="89">
        <f aca="true" ca="1" t="shared" si="23" ref="F57:O66">IF($C57=0,"",$E57*OFFSET($E$3,$C57,F$15))</f>
      </c>
      <c r="G57" s="89">
        <f ca="1" t="shared" si="23"/>
      </c>
      <c r="H57" s="89">
        <f ca="1" t="shared" si="23"/>
      </c>
      <c r="I57" s="89">
        <f ca="1" t="shared" si="23"/>
      </c>
      <c r="J57" s="89">
        <f ca="1" t="shared" si="23"/>
      </c>
      <c r="K57" s="89">
        <f ca="1" t="shared" si="23"/>
      </c>
      <c r="L57" s="89">
        <f ca="1" t="shared" si="23"/>
      </c>
      <c r="M57" s="89">
        <f ca="1" t="shared" si="23"/>
      </c>
      <c r="N57" s="89">
        <f ca="1" t="shared" si="23"/>
      </c>
      <c r="O57" s="89">
        <f ca="1" t="shared" si="23"/>
      </c>
      <c r="P57" s="89">
        <f aca="true" ca="1" t="shared" si="24" ref="P57:Y66">IF($C57=0,"",$E57*OFFSET($E$3,$C57,P$15))</f>
      </c>
      <c r="Q57" s="89">
        <f ca="1" t="shared" si="24"/>
      </c>
      <c r="R57" s="89">
        <f ca="1" t="shared" si="24"/>
      </c>
      <c r="S57" s="89">
        <f ca="1" t="shared" si="24"/>
      </c>
      <c r="T57" s="89">
        <f ca="1" t="shared" si="24"/>
      </c>
      <c r="U57" s="89">
        <f ca="1" t="shared" si="24"/>
      </c>
      <c r="V57" s="89">
        <f ca="1" t="shared" si="24"/>
      </c>
      <c r="W57" s="89">
        <f ca="1" t="shared" si="24"/>
      </c>
      <c r="X57" s="89">
        <f ca="1" t="shared" si="24"/>
      </c>
      <c r="Y57" s="89">
        <f ca="1" t="shared" si="24"/>
      </c>
      <c r="Z57" s="89">
        <f aca="true" ca="1" t="shared" si="25" ref="Z57:AI66">IF($C57=0,"",$E57*OFFSET($E$3,$C57,Z$15))</f>
      </c>
      <c r="AA57" s="89">
        <f ca="1" t="shared" si="25"/>
      </c>
      <c r="AB57" s="89">
        <f ca="1" t="shared" si="25"/>
      </c>
      <c r="AC57" s="89">
        <f ca="1" t="shared" si="25"/>
      </c>
      <c r="AD57" s="89">
        <f ca="1" t="shared" si="25"/>
      </c>
      <c r="AE57" s="89">
        <f ca="1" t="shared" si="25"/>
      </c>
      <c r="AF57" s="89">
        <f ca="1" t="shared" si="25"/>
      </c>
      <c r="AG57" s="89">
        <f ca="1" t="shared" si="25"/>
      </c>
      <c r="AH57" s="89">
        <f ca="1" t="shared" si="25"/>
      </c>
      <c r="AI57" s="89">
        <f ca="1" t="shared" si="25"/>
      </c>
      <c r="AJ57" s="89">
        <f aca="true" ca="1" t="shared" si="26" ref="AJ57:AS66">IF($C57=0,"",$E57*OFFSET($E$3,$C57,AJ$15))</f>
      </c>
      <c r="AK57" s="89">
        <f ca="1" t="shared" si="26"/>
      </c>
      <c r="AL57" s="89">
        <f ca="1" t="shared" si="26"/>
      </c>
      <c r="AM57" s="89">
        <f ca="1" t="shared" si="26"/>
      </c>
      <c r="AN57" s="89">
        <f ca="1" t="shared" si="26"/>
      </c>
      <c r="AO57" s="89">
        <f ca="1" t="shared" si="26"/>
      </c>
      <c r="AP57" s="89">
        <f ca="1" t="shared" si="26"/>
      </c>
      <c r="AQ57" s="89">
        <f ca="1" t="shared" si="26"/>
      </c>
      <c r="AR57" s="89">
        <f ca="1" t="shared" si="26"/>
      </c>
      <c r="AS57" s="89">
        <f ca="1" t="shared" si="26"/>
      </c>
      <c r="AT57" s="89">
        <f aca="true" ca="1" t="shared" si="27" ref="AT57:BE66">IF($C57=0,"",$E57*OFFSET($E$3,$C57,AT$15))</f>
      </c>
      <c r="AU57" s="89">
        <f ca="1" t="shared" si="27"/>
      </c>
      <c r="AV57" s="89">
        <f ca="1" t="shared" si="27"/>
      </c>
      <c r="AW57" s="89">
        <f ca="1" t="shared" si="27"/>
      </c>
      <c r="AX57" s="89">
        <f ca="1" t="shared" si="27"/>
      </c>
      <c r="AY57" s="89">
        <f ca="1" t="shared" si="27"/>
      </c>
      <c r="AZ57" s="89">
        <f ca="1" t="shared" si="27"/>
      </c>
      <c r="BA57" s="89">
        <f ca="1" t="shared" si="27"/>
      </c>
      <c r="BB57" s="89">
        <f ca="1" t="shared" si="27"/>
      </c>
      <c r="BC57" s="89">
        <f ca="1" t="shared" si="27"/>
      </c>
      <c r="BD57" s="89">
        <f ca="1" t="shared" si="27"/>
      </c>
      <c r="BE57" s="89">
        <f ca="1" t="shared" si="27"/>
      </c>
    </row>
    <row r="58" spans="1:57" ht="12.75">
      <c r="A58" s="84" t="str">
        <f>Risks!B44</f>
        <v>42</v>
      </c>
      <c r="B58" s="85">
        <f>Risks!C44</f>
        <v>0</v>
      </c>
      <c r="C58" s="86">
        <f>Risks!P44</f>
        <v>0</v>
      </c>
      <c r="E58" s="89">
        <f>IF(C58=0,"",Risks!H44*Risks!O44)</f>
      </c>
      <c r="F58" s="89">
        <f ca="1" t="shared" si="23"/>
      </c>
      <c r="G58" s="89">
        <f ca="1" t="shared" si="23"/>
      </c>
      <c r="H58" s="89">
        <f ca="1" t="shared" si="23"/>
      </c>
      <c r="I58" s="89">
        <f ca="1" t="shared" si="23"/>
      </c>
      <c r="J58" s="89">
        <f ca="1" t="shared" si="23"/>
      </c>
      <c r="K58" s="89">
        <f ca="1" t="shared" si="23"/>
      </c>
      <c r="L58" s="89">
        <f ca="1" t="shared" si="23"/>
      </c>
      <c r="M58" s="89">
        <f ca="1" t="shared" si="23"/>
      </c>
      <c r="N58" s="89">
        <f ca="1" t="shared" si="23"/>
      </c>
      <c r="O58" s="89">
        <f ca="1" t="shared" si="23"/>
      </c>
      <c r="P58" s="89">
        <f ca="1" t="shared" si="24"/>
      </c>
      <c r="Q58" s="89">
        <f ca="1" t="shared" si="24"/>
      </c>
      <c r="R58" s="89">
        <f ca="1" t="shared" si="24"/>
      </c>
      <c r="S58" s="89">
        <f ca="1" t="shared" si="24"/>
      </c>
      <c r="T58" s="89">
        <f ca="1" t="shared" si="24"/>
      </c>
      <c r="U58" s="89">
        <f ca="1" t="shared" si="24"/>
      </c>
      <c r="V58" s="89">
        <f ca="1" t="shared" si="24"/>
      </c>
      <c r="W58" s="89">
        <f ca="1" t="shared" si="24"/>
      </c>
      <c r="X58" s="89">
        <f ca="1" t="shared" si="24"/>
      </c>
      <c r="Y58" s="89">
        <f ca="1" t="shared" si="24"/>
      </c>
      <c r="Z58" s="89">
        <f ca="1" t="shared" si="25"/>
      </c>
      <c r="AA58" s="89">
        <f ca="1" t="shared" si="25"/>
      </c>
      <c r="AB58" s="89">
        <f ca="1" t="shared" si="25"/>
      </c>
      <c r="AC58" s="89">
        <f ca="1" t="shared" si="25"/>
      </c>
      <c r="AD58" s="89">
        <f ca="1" t="shared" si="25"/>
      </c>
      <c r="AE58" s="89">
        <f ca="1" t="shared" si="25"/>
      </c>
      <c r="AF58" s="89">
        <f ca="1" t="shared" si="25"/>
      </c>
      <c r="AG58" s="89">
        <f ca="1" t="shared" si="25"/>
      </c>
      <c r="AH58" s="89">
        <f ca="1" t="shared" si="25"/>
      </c>
      <c r="AI58" s="89">
        <f ca="1" t="shared" si="25"/>
      </c>
      <c r="AJ58" s="89">
        <f ca="1" t="shared" si="26"/>
      </c>
      <c r="AK58" s="89">
        <f ca="1" t="shared" si="26"/>
      </c>
      <c r="AL58" s="89">
        <f ca="1" t="shared" si="26"/>
      </c>
      <c r="AM58" s="89">
        <f ca="1" t="shared" si="26"/>
      </c>
      <c r="AN58" s="89">
        <f ca="1" t="shared" si="26"/>
      </c>
      <c r="AO58" s="89">
        <f ca="1" t="shared" si="26"/>
      </c>
      <c r="AP58" s="89">
        <f ca="1" t="shared" si="26"/>
      </c>
      <c r="AQ58" s="89">
        <f ca="1" t="shared" si="26"/>
      </c>
      <c r="AR58" s="89">
        <f ca="1" t="shared" si="26"/>
      </c>
      <c r="AS58" s="89">
        <f ca="1" t="shared" si="26"/>
      </c>
      <c r="AT58" s="89">
        <f ca="1" t="shared" si="27"/>
      </c>
      <c r="AU58" s="89">
        <f ca="1" t="shared" si="27"/>
      </c>
      <c r="AV58" s="89">
        <f ca="1" t="shared" si="27"/>
      </c>
      <c r="AW58" s="89">
        <f ca="1" t="shared" si="27"/>
      </c>
      <c r="AX58" s="89">
        <f ca="1" t="shared" si="27"/>
      </c>
      <c r="AY58" s="89">
        <f ca="1" t="shared" si="27"/>
      </c>
      <c r="AZ58" s="89">
        <f ca="1" t="shared" si="27"/>
      </c>
      <c r="BA58" s="89">
        <f ca="1" t="shared" si="27"/>
      </c>
      <c r="BB58" s="89">
        <f ca="1" t="shared" si="27"/>
      </c>
      <c r="BC58" s="89">
        <f ca="1" t="shared" si="27"/>
      </c>
      <c r="BD58" s="89">
        <f ca="1" t="shared" si="27"/>
      </c>
      <c r="BE58" s="89">
        <f ca="1" t="shared" si="27"/>
      </c>
    </row>
    <row r="59" spans="1:57" ht="12.75">
      <c r="A59" s="84" t="str">
        <f>Risks!B45</f>
        <v>43</v>
      </c>
      <c r="B59" s="85">
        <f>Risks!C45</f>
        <v>0</v>
      </c>
      <c r="C59" s="86">
        <f>Risks!P45</f>
        <v>0</v>
      </c>
      <c r="E59" s="89">
        <f>IF(C59=0,"",Risks!H45*Risks!O45)</f>
      </c>
      <c r="F59" s="89">
        <f ca="1" t="shared" si="23"/>
      </c>
      <c r="G59" s="89">
        <f ca="1" t="shared" si="23"/>
      </c>
      <c r="H59" s="89">
        <f ca="1" t="shared" si="23"/>
      </c>
      <c r="I59" s="89">
        <f ca="1" t="shared" si="23"/>
      </c>
      <c r="J59" s="89">
        <f ca="1" t="shared" si="23"/>
      </c>
      <c r="K59" s="89">
        <f ca="1" t="shared" si="23"/>
      </c>
      <c r="L59" s="89">
        <f ca="1" t="shared" si="23"/>
      </c>
      <c r="M59" s="89">
        <f ca="1" t="shared" si="23"/>
      </c>
      <c r="N59" s="89">
        <f ca="1" t="shared" si="23"/>
      </c>
      <c r="O59" s="89">
        <f ca="1" t="shared" si="23"/>
      </c>
      <c r="P59" s="89">
        <f ca="1" t="shared" si="24"/>
      </c>
      <c r="Q59" s="89">
        <f ca="1" t="shared" si="24"/>
      </c>
      <c r="R59" s="89">
        <f ca="1" t="shared" si="24"/>
      </c>
      <c r="S59" s="89">
        <f ca="1" t="shared" si="24"/>
      </c>
      <c r="T59" s="89">
        <f ca="1" t="shared" si="24"/>
      </c>
      <c r="U59" s="89">
        <f ca="1" t="shared" si="24"/>
      </c>
      <c r="V59" s="89">
        <f ca="1" t="shared" si="24"/>
      </c>
      <c r="W59" s="89">
        <f ca="1" t="shared" si="24"/>
      </c>
      <c r="X59" s="89">
        <f ca="1" t="shared" si="24"/>
      </c>
      <c r="Y59" s="89">
        <f ca="1" t="shared" si="24"/>
      </c>
      <c r="Z59" s="89">
        <f ca="1" t="shared" si="25"/>
      </c>
      <c r="AA59" s="89">
        <f ca="1" t="shared" si="25"/>
      </c>
      <c r="AB59" s="89">
        <f ca="1" t="shared" si="25"/>
      </c>
      <c r="AC59" s="89">
        <f ca="1" t="shared" si="25"/>
      </c>
      <c r="AD59" s="89">
        <f ca="1" t="shared" si="25"/>
      </c>
      <c r="AE59" s="89">
        <f ca="1" t="shared" si="25"/>
      </c>
      <c r="AF59" s="89">
        <f ca="1" t="shared" si="25"/>
      </c>
      <c r="AG59" s="89">
        <f ca="1" t="shared" si="25"/>
      </c>
      <c r="AH59" s="89">
        <f ca="1" t="shared" si="25"/>
      </c>
      <c r="AI59" s="89">
        <f ca="1" t="shared" si="25"/>
      </c>
      <c r="AJ59" s="89">
        <f ca="1" t="shared" si="26"/>
      </c>
      <c r="AK59" s="89">
        <f ca="1" t="shared" si="26"/>
      </c>
      <c r="AL59" s="89">
        <f ca="1" t="shared" si="26"/>
      </c>
      <c r="AM59" s="89">
        <f ca="1" t="shared" si="26"/>
      </c>
      <c r="AN59" s="89">
        <f ca="1" t="shared" si="26"/>
      </c>
      <c r="AO59" s="89">
        <f ca="1" t="shared" si="26"/>
      </c>
      <c r="AP59" s="89">
        <f ca="1" t="shared" si="26"/>
      </c>
      <c r="AQ59" s="89">
        <f ca="1" t="shared" si="26"/>
      </c>
      <c r="AR59" s="89">
        <f ca="1" t="shared" si="26"/>
      </c>
      <c r="AS59" s="89">
        <f ca="1" t="shared" si="26"/>
      </c>
      <c r="AT59" s="89">
        <f ca="1" t="shared" si="27"/>
      </c>
      <c r="AU59" s="89">
        <f ca="1" t="shared" si="27"/>
      </c>
      <c r="AV59" s="89">
        <f ca="1" t="shared" si="27"/>
      </c>
      <c r="AW59" s="89">
        <f ca="1" t="shared" si="27"/>
      </c>
      <c r="AX59" s="89">
        <f ca="1" t="shared" si="27"/>
      </c>
      <c r="AY59" s="89">
        <f ca="1" t="shared" si="27"/>
      </c>
      <c r="AZ59" s="89">
        <f ca="1" t="shared" si="27"/>
      </c>
      <c r="BA59" s="89">
        <f ca="1" t="shared" si="27"/>
      </c>
      <c r="BB59" s="89">
        <f ca="1" t="shared" si="27"/>
      </c>
      <c r="BC59" s="89">
        <f ca="1" t="shared" si="27"/>
      </c>
      <c r="BD59" s="89">
        <f ca="1" t="shared" si="27"/>
      </c>
      <c r="BE59" s="89">
        <f ca="1" t="shared" si="27"/>
      </c>
    </row>
    <row r="60" spans="1:57" ht="12.75">
      <c r="A60" s="84" t="str">
        <f>Risks!B46</f>
        <v>44</v>
      </c>
      <c r="B60" s="85">
        <f>Risks!C46</f>
        <v>0</v>
      </c>
      <c r="C60" s="86">
        <f>Risks!P46</f>
        <v>0</v>
      </c>
      <c r="E60" s="89">
        <f>IF(C60=0,"",Risks!H46*Risks!O46)</f>
      </c>
      <c r="F60" s="89">
        <f ca="1" t="shared" si="23"/>
      </c>
      <c r="G60" s="89">
        <f ca="1" t="shared" si="23"/>
      </c>
      <c r="H60" s="89">
        <f ca="1" t="shared" si="23"/>
      </c>
      <c r="I60" s="89">
        <f ca="1" t="shared" si="23"/>
      </c>
      <c r="J60" s="89">
        <f ca="1" t="shared" si="23"/>
      </c>
      <c r="K60" s="89">
        <f ca="1" t="shared" si="23"/>
      </c>
      <c r="L60" s="89">
        <f ca="1" t="shared" si="23"/>
      </c>
      <c r="M60" s="89">
        <f ca="1" t="shared" si="23"/>
      </c>
      <c r="N60" s="89">
        <f ca="1" t="shared" si="23"/>
      </c>
      <c r="O60" s="89">
        <f ca="1" t="shared" si="23"/>
      </c>
      <c r="P60" s="89">
        <f ca="1" t="shared" si="24"/>
      </c>
      <c r="Q60" s="89">
        <f ca="1" t="shared" si="24"/>
      </c>
      <c r="R60" s="89">
        <f ca="1" t="shared" si="24"/>
      </c>
      <c r="S60" s="89">
        <f ca="1" t="shared" si="24"/>
      </c>
      <c r="T60" s="89">
        <f ca="1" t="shared" si="24"/>
      </c>
      <c r="U60" s="89">
        <f ca="1" t="shared" si="24"/>
      </c>
      <c r="V60" s="89">
        <f ca="1" t="shared" si="24"/>
      </c>
      <c r="W60" s="89">
        <f ca="1" t="shared" si="24"/>
      </c>
      <c r="X60" s="89">
        <f ca="1" t="shared" si="24"/>
      </c>
      <c r="Y60" s="89">
        <f ca="1" t="shared" si="24"/>
      </c>
      <c r="Z60" s="89">
        <f ca="1" t="shared" si="25"/>
      </c>
      <c r="AA60" s="89">
        <f ca="1" t="shared" si="25"/>
      </c>
      <c r="AB60" s="89">
        <f ca="1" t="shared" si="25"/>
      </c>
      <c r="AC60" s="89">
        <f ca="1" t="shared" si="25"/>
      </c>
      <c r="AD60" s="89">
        <f ca="1" t="shared" si="25"/>
      </c>
      <c r="AE60" s="89">
        <f ca="1" t="shared" si="25"/>
      </c>
      <c r="AF60" s="89">
        <f ca="1" t="shared" si="25"/>
      </c>
      <c r="AG60" s="89">
        <f ca="1" t="shared" si="25"/>
      </c>
      <c r="AH60" s="89">
        <f ca="1" t="shared" si="25"/>
      </c>
      <c r="AI60" s="89">
        <f ca="1" t="shared" si="25"/>
      </c>
      <c r="AJ60" s="89">
        <f ca="1" t="shared" si="26"/>
      </c>
      <c r="AK60" s="89">
        <f ca="1" t="shared" si="26"/>
      </c>
      <c r="AL60" s="89">
        <f ca="1" t="shared" si="26"/>
      </c>
      <c r="AM60" s="89">
        <f ca="1" t="shared" si="26"/>
      </c>
      <c r="AN60" s="89">
        <f ca="1" t="shared" si="26"/>
      </c>
      <c r="AO60" s="89">
        <f ca="1" t="shared" si="26"/>
      </c>
      <c r="AP60" s="89">
        <f ca="1" t="shared" si="26"/>
      </c>
      <c r="AQ60" s="89">
        <f ca="1" t="shared" si="26"/>
      </c>
      <c r="AR60" s="89">
        <f ca="1" t="shared" si="26"/>
      </c>
      <c r="AS60" s="89">
        <f ca="1" t="shared" si="26"/>
      </c>
      <c r="AT60" s="89">
        <f ca="1" t="shared" si="27"/>
      </c>
      <c r="AU60" s="89">
        <f ca="1" t="shared" si="27"/>
      </c>
      <c r="AV60" s="89">
        <f ca="1" t="shared" si="27"/>
      </c>
      <c r="AW60" s="89">
        <f ca="1" t="shared" si="27"/>
      </c>
      <c r="AX60" s="89">
        <f ca="1" t="shared" si="27"/>
      </c>
      <c r="AY60" s="89">
        <f ca="1" t="shared" si="27"/>
      </c>
      <c r="AZ60" s="89">
        <f ca="1" t="shared" si="27"/>
      </c>
      <c r="BA60" s="89">
        <f ca="1" t="shared" si="27"/>
      </c>
      <c r="BB60" s="89">
        <f ca="1" t="shared" si="27"/>
      </c>
      <c r="BC60" s="89">
        <f ca="1" t="shared" si="27"/>
      </c>
      <c r="BD60" s="89">
        <f ca="1" t="shared" si="27"/>
      </c>
      <c r="BE60" s="89">
        <f ca="1" t="shared" si="27"/>
      </c>
    </row>
    <row r="61" spans="1:57" ht="12.75">
      <c r="A61" s="84" t="str">
        <f>Risks!B47</f>
        <v>45</v>
      </c>
      <c r="B61" s="85">
        <f>Risks!C47</f>
        <v>0</v>
      </c>
      <c r="C61" s="86">
        <f>Risks!P47</f>
        <v>0</v>
      </c>
      <c r="E61" s="89">
        <f>IF(C61=0,"",Risks!H47*Risks!O47)</f>
      </c>
      <c r="F61" s="89">
        <f ca="1" t="shared" si="23"/>
      </c>
      <c r="G61" s="89">
        <f ca="1" t="shared" si="23"/>
      </c>
      <c r="H61" s="89">
        <f ca="1" t="shared" si="23"/>
      </c>
      <c r="I61" s="89">
        <f ca="1" t="shared" si="23"/>
      </c>
      <c r="J61" s="89">
        <f ca="1" t="shared" si="23"/>
      </c>
      <c r="K61" s="89">
        <f ca="1" t="shared" si="23"/>
      </c>
      <c r="L61" s="89">
        <f ca="1" t="shared" si="23"/>
      </c>
      <c r="M61" s="89">
        <f ca="1" t="shared" si="23"/>
      </c>
      <c r="N61" s="89">
        <f ca="1" t="shared" si="23"/>
      </c>
      <c r="O61" s="89">
        <f ca="1" t="shared" si="23"/>
      </c>
      <c r="P61" s="89">
        <f ca="1" t="shared" si="24"/>
      </c>
      <c r="Q61" s="89">
        <f ca="1" t="shared" si="24"/>
      </c>
      <c r="R61" s="89">
        <f ca="1" t="shared" si="24"/>
      </c>
      <c r="S61" s="89">
        <f ca="1" t="shared" si="24"/>
      </c>
      <c r="T61" s="89">
        <f ca="1" t="shared" si="24"/>
      </c>
      <c r="U61" s="89">
        <f ca="1" t="shared" si="24"/>
      </c>
      <c r="V61" s="89">
        <f ca="1" t="shared" si="24"/>
      </c>
      <c r="W61" s="89">
        <f ca="1" t="shared" si="24"/>
      </c>
      <c r="X61" s="89">
        <f ca="1" t="shared" si="24"/>
      </c>
      <c r="Y61" s="89">
        <f ca="1" t="shared" si="24"/>
      </c>
      <c r="Z61" s="89">
        <f ca="1" t="shared" si="25"/>
      </c>
      <c r="AA61" s="89">
        <f ca="1" t="shared" si="25"/>
      </c>
      <c r="AB61" s="89">
        <f ca="1" t="shared" si="25"/>
      </c>
      <c r="AC61" s="89">
        <f ca="1" t="shared" si="25"/>
      </c>
      <c r="AD61" s="89">
        <f ca="1" t="shared" si="25"/>
      </c>
      <c r="AE61" s="89">
        <f ca="1" t="shared" si="25"/>
      </c>
      <c r="AF61" s="89">
        <f ca="1" t="shared" si="25"/>
      </c>
      <c r="AG61" s="89">
        <f ca="1" t="shared" si="25"/>
      </c>
      <c r="AH61" s="89">
        <f ca="1" t="shared" si="25"/>
      </c>
      <c r="AI61" s="89">
        <f ca="1" t="shared" si="25"/>
      </c>
      <c r="AJ61" s="89">
        <f ca="1" t="shared" si="26"/>
      </c>
      <c r="AK61" s="89">
        <f ca="1" t="shared" si="26"/>
      </c>
      <c r="AL61" s="89">
        <f ca="1" t="shared" si="26"/>
      </c>
      <c r="AM61" s="89">
        <f ca="1" t="shared" si="26"/>
      </c>
      <c r="AN61" s="89">
        <f ca="1" t="shared" si="26"/>
      </c>
      <c r="AO61" s="89">
        <f ca="1" t="shared" si="26"/>
      </c>
      <c r="AP61" s="89">
        <f ca="1" t="shared" si="26"/>
      </c>
      <c r="AQ61" s="89">
        <f ca="1" t="shared" si="26"/>
      </c>
      <c r="AR61" s="89">
        <f ca="1" t="shared" si="26"/>
      </c>
      <c r="AS61" s="89">
        <f ca="1" t="shared" si="26"/>
      </c>
      <c r="AT61" s="89">
        <f ca="1" t="shared" si="27"/>
      </c>
      <c r="AU61" s="89">
        <f ca="1" t="shared" si="27"/>
      </c>
      <c r="AV61" s="89">
        <f ca="1" t="shared" si="27"/>
      </c>
      <c r="AW61" s="89">
        <f ca="1" t="shared" si="27"/>
      </c>
      <c r="AX61" s="89">
        <f ca="1" t="shared" si="27"/>
      </c>
      <c r="AY61" s="89">
        <f ca="1" t="shared" si="27"/>
      </c>
      <c r="AZ61" s="89">
        <f ca="1" t="shared" si="27"/>
      </c>
      <c r="BA61" s="89">
        <f ca="1" t="shared" si="27"/>
      </c>
      <c r="BB61" s="89">
        <f ca="1" t="shared" si="27"/>
      </c>
      <c r="BC61" s="89">
        <f ca="1" t="shared" si="27"/>
      </c>
      <c r="BD61" s="89">
        <f ca="1" t="shared" si="27"/>
      </c>
      <c r="BE61" s="89">
        <f ca="1" t="shared" si="27"/>
      </c>
    </row>
    <row r="62" spans="1:57" ht="12.75">
      <c r="A62" s="84" t="str">
        <f>Risks!B48</f>
        <v>46</v>
      </c>
      <c r="B62" s="85">
        <f>Risks!C48</f>
        <v>0</v>
      </c>
      <c r="C62" s="86">
        <f>Risks!P48</f>
        <v>0</v>
      </c>
      <c r="E62" s="89">
        <f>IF(C62=0,"",Risks!H48*Risks!O48)</f>
      </c>
      <c r="F62" s="89">
        <f ca="1" t="shared" si="23"/>
      </c>
      <c r="G62" s="89">
        <f ca="1" t="shared" si="23"/>
      </c>
      <c r="H62" s="89">
        <f ca="1" t="shared" si="23"/>
      </c>
      <c r="I62" s="89">
        <f ca="1" t="shared" si="23"/>
      </c>
      <c r="J62" s="89">
        <f ca="1" t="shared" si="23"/>
      </c>
      <c r="K62" s="89">
        <f ca="1" t="shared" si="23"/>
      </c>
      <c r="L62" s="89">
        <f ca="1" t="shared" si="23"/>
      </c>
      <c r="M62" s="89">
        <f ca="1" t="shared" si="23"/>
      </c>
      <c r="N62" s="89">
        <f ca="1" t="shared" si="23"/>
      </c>
      <c r="O62" s="89">
        <f ca="1" t="shared" si="23"/>
      </c>
      <c r="P62" s="89">
        <f ca="1" t="shared" si="24"/>
      </c>
      <c r="Q62" s="89">
        <f ca="1" t="shared" si="24"/>
      </c>
      <c r="R62" s="89">
        <f ca="1" t="shared" si="24"/>
      </c>
      <c r="S62" s="89">
        <f ca="1" t="shared" si="24"/>
      </c>
      <c r="T62" s="89">
        <f ca="1" t="shared" si="24"/>
      </c>
      <c r="U62" s="89">
        <f ca="1" t="shared" si="24"/>
      </c>
      <c r="V62" s="89">
        <f ca="1" t="shared" si="24"/>
      </c>
      <c r="W62" s="89">
        <f ca="1" t="shared" si="24"/>
      </c>
      <c r="X62" s="89">
        <f ca="1" t="shared" si="24"/>
      </c>
      <c r="Y62" s="89">
        <f ca="1" t="shared" si="24"/>
      </c>
      <c r="Z62" s="89">
        <f ca="1" t="shared" si="25"/>
      </c>
      <c r="AA62" s="89">
        <f ca="1" t="shared" si="25"/>
      </c>
      <c r="AB62" s="89">
        <f ca="1" t="shared" si="25"/>
      </c>
      <c r="AC62" s="89">
        <f ca="1" t="shared" si="25"/>
      </c>
      <c r="AD62" s="89">
        <f ca="1" t="shared" si="25"/>
      </c>
      <c r="AE62" s="89">
        <f ca="1" t="shared" si="25"/>
      </c>
      <c r="AF62" s="89">
        <f ca="1" t="shared" si="25"/>
      </c>
      <c r="AG62" s="89">
        <f ca="1" t="shared" si="25"/>
      </c>
      <c r="AH62" s="89">
        <f ca="1" t="shared" si="25"/>
      </c>
      <c r="AI62" s="89">
        <f ca="1" t="shared" si="25"/>
      </c>
      <c r="AJ62" s="89">
        <f ca="1" t="shared" si="26"/>
      </c>
      <c r="AK62" s="89">
        <f ca="1" t="shared" si="26"/>
      </c>
      <c r="AL62" s="89">
        <f ca="1" t="shared" si="26"/>
      </c>
      <c r="AM62" s="89">
        <f ca="1" t="shared" si="26"/>
      </c>
      <c r="AN62" s="89">
        <f ca="1" t="shared" si="26"/>
      </c>
      <c r="AO62" s="89">
        <f ca="1" t="shared" si="26"/>
      </c>
      <c r="AP62" s="89">
        <f ca="1" t="shared" si="26"/>
      </c>
      <c r="AQ62" s="89">
        <f ca="1" t="shared" si="26"/>
      </c>
      <c r="AR62" s="89">
        <f ca="1" t="shared" si="26"/>
      </c>
      <c r="AS62" s="89">
        <f ca="1" t="shared" si="26"/>
      </c>
      <c r="AT62" s="89">
        <f ca="1" t="shared" si="27"/>
      </c>
      <c r="AU62" s="89">
        <f ca="1" t="shared" si="27"/>
      </c>
      <c r="AV62" s="89">
        <f ca="1" t="shared" si="27"/>
      </c>
      <c r="AW62" s="89">
        <f ca="1" t="shared" si="27"/>
      </c>
      <c r="AX62" s="89">
        <f ca="1" t="shared" si="27"/>
      </c>
      <c r="AY62" s="89">
        <f ca="1" t="shared" si="27"/>
      </c>
      <c r="AZ62" s="89">
        <f ca="1" t="shared" si="27"/>
      </c>
      <c r="BA62" s="89">
        <f ca="1" t="shared" si="27"/>
      </c>
      <c r="BB62" s="89">
        <f ca="1" t="shared" si="27"/>
      </c>
      <c r="BC62" s="89">
        <f ca="1" t="shared" si="27"/>
      </c>
      <c r="BD62" s="89">
        <f ca="1" t="shared" si="27"/>
      </c>
      <c r="BE62" s="89">
        <f ca="1" t="shared" si="27"/>
      </c>
    </row>
    <row r="63" spans="1:57" ht="12.75">
      <c r="A63" s="84" t="str">
        <f>Risks!B49</f>
        <v>47</v>
      </c>
      <c r="B63" s="85">
        <f>Risks!C49</f>
        <v>0</v>
      </c>
      <c r="C63" s="86">
        <f>Risks!P49</f>
        <v>0</v>
      </c>
      <c r="E63" s="89">
        <f>IF(C63=0,"",Risks!H49*Risks!O49)</f>
      </c>
      <c r="F63" s="89">
        <f ca="1" t="shared" si="23"/>
      </c>
      <c r="G63" s="89">
        <f ca="1" t="shared" si="23"/>
      </c>
      <c r="H63" s="89">
        <f ca="1" t="shared" si="23"/>
      </c>
      <c r="I63" s="89">
        <f ca="1" t="shared" si="23"/>
      </c>
      <c r="J63" s="89">
        <f ca="1" t="shared" si="23"/>
      </c>
      <c r="K63" s="89">
        <f ca="1" t="shared" si="23"/>
      </c>
      <c r="L63" s="89">
        <f ca="1" t="shared" si="23"/>
      </c>
      <c r="M63" s="89">
        <f ca="1" t="shared" si="23"/>
      </c>
      <c r="N63" s="89">
        <f ca="1" t="shared" si="23"/>
      </c>
      <c r="O63" s="89">
        <f ca="1" t="shared" si="23"/>
      </c>
      <c r="P63" s="89">
        <f ca="1" t="shared" si="24"/>
      </c>
      <c r="Q63" s="89">
        <f ca="1" t="shared" si="24"/>
      </c>
      <c r="R63" s="89">
        <f ca="1" t="shared" si="24"/>
      </c>
      <c r="S63" s="89">
        <f ca="1" t="shared" si="24"/>
      </c>
      <c r="T63" s="89">
        <f ca="1" t="shared" si="24"/>
      </c>
      <c r="U63" s="89">
        <f ca="1" t="shared" si="24"/>
      </c>
      <c r="V63" s="89">
        <f ca="1" t="shared" si="24"/>
      </c>
      <c r="W63" s="89">
        <f ca="1" t="shared" si="24"/>
      </c>
      <c r="X63" s="89">
        <f ca="1" t="shared" si="24"/>
      </c>
      <c r="Y63" s="89">
        <f ca="1" t="shared" si="24"/>
      </c>
      <c r="Z63" s="89">
        <f ca="1" t="shared" si="25"/>
      </c>
      <c r="AA63" s="89">
        <f ca="1" t="shared" si="25"/>
      </c>
      <c r="AB63" s="89">
        <f ca="1" t="shared" si="25"/>
      </c>
      <c r="AC63" s="89">
        <f ca="1" t="shared" si="25"/>
      </c>
      <c r="AD63" s="89">
        <f ca="1" t="shared" si="25"/>
      </c>
      <c r="AE63" s="89">
        <f ca="1" t="shared" si="25"/>
      </c>
      <c r="AF63" s="89">
        <f ca="1" t="shared" si="25"/>
      </c>
      <c r="AG63" s="89">
        <f ca="1" t="shared" si="25"/>
      </c>
      <c r="AH63" s="89">
        <f ca="1" t="shared" si="25"/>
      </c>
      <c r="AI63" s="89">
        <f ca="1" t="shared" si="25"/>
      </c>
      <c r="AJ63" s="89">
        <f ca="1" t="shared" si="26"/>
      </c>
      <c r="AK63" s="89">
        <f ca="1" t="shared" si="26"/>
      </c>
      <c r="AL63" s="89">
        <f ca="1" t="shared" si="26"/>
      </c>
      <c r="AM63" s="89">
        <f ca="1" t="shared" si="26"/>
      </c>
      <c r="AN63" s="89">
        <f ca="1" t="shared" si="26"/>
      </c>
      <c r="AO63" s="89">
        <f ca="1" t="shared" si="26"/>
      </c>
      <c r="AP63" s="89">
        <f ca="1" t="shared" si="26"/>
      </c>
      <c r="AQ63" s="89">
        <f ca="1" t="shared" si="26"/>
      </c>
      <c r="AR63" s="89">
        <f ca="1" t="shared" si="26"/>
      </c>
      <c r="AS63" s="89">
        <f ca="1" t="shared" si="26"/>
      </c>
      <c r="AT63" s="89">
        <f ca="1" t="shared" si="27"/>
      </c>
      <c r="AU63" s="89">
        <f ca="1" t="shared" si="27"/>
      </c>
      <c r="AV63" s="89">
        <f ca="1" t="shared" si="27"/>
      </c>
      <c r="AW63" s="89">
        <f ca="1" t="shared" si="27"/>
      </c>
      <c r="AX63" s="89">
        <f ca="1" t="shared" si="27"/>
      </c>
      <c r="AY63" s="89">
        <f ca="1" t="shared" si="27"/>
      </c>
      <c r="AZ63" s="89">
        <f ca="1" t="shared" si="27"/>
      </c>
      <c r="BA63" s="89">
        <f ca="1" t="shared" si="27"/>
      </c>
      <c r="BB63" s="89">
        <f ca="1" t="shared" si="27"/>
      </c>
      <c r="BC63" s="89">
        <f ca="1" t="shared" si="27"/>
      </c>
      <c r="BD63" s="89">
        <f ca="1" t="shared" si="27"/>
      </c>
      <c r="BE63" s="89">
        <f ca="1" t="shared" si="27"/>
      </c>
    </row>
    <row r="64" spans="1:57" ht="12.75">
      <c r="A64" s="84" t="str">
        <f>Risks!B50</f>
        <v>48</v>
      </c>
      <c r="B64" s="85">
        <f>Risks!C50</f>
        <v>0</v>
      </c>
      <c r="C64" s="86">
        <f>Risks!P50</f>
        <v>0</v>
      </c>
      <c r="E64" s="89">
        <f>IF(C64=0,"",Risks!H50*Risks!O50)</f>
      </c>
      <c r="F64" s="89">
        <f ca="1" t="shared" si="23"/>
      </c>
      <c r="G64" s="89">
        <f ca="1" t="shared" si="23"/>
      </c>
      <c r="H64" s="89">
        <f ca="1" t="shared" si="23"/>
      </c>
      <c r="I64" s="89">
        <f ca="1" t="shared" si="23"/>
      </c>
      <c r="J64" s="89">
        <f ca="1" t="shared" si="23"/>
      </c>
      <c r="K64" s="89">
        <f ca="1" t="shared" si="23"/>
      </c>
      <c r="L64" s="89">
        <f ca="1" t="shared" si="23"/>
      </c>
      <c r="M64" s="89">
        <f ca="1" t="shared" si="23"/>
      </c>
      <c r="N64" s="89">
        <f ca="1" t="shared" si="23"/>
      </c>
      <c r="O64" s="89">
        <f ca="1" t="shared" si="23"/>
      </c>
      <c r="P64" s="89">
        <f ca="1" t="shared" si="24"/>
      </c>
      <c r="Q64" s="89">
        <f ca="1" t="shared" si="24"/>
      </c>
      <c r="R64" s="89">
        <f ca="1" t="shared" si="24"/>
      </c>
      <c r="S64" s="89">
        <f ca="1" t="shared" si="24"/>
      </c>
      <c r="T64" s="89">
        <f ca="1" t="shared" si="24"/>
      </c>
      <c r="U64" s="89">
        <f ca="1" t="shared" si="24"/>
      </c>
      <c r="V64" s="89">
        <f ca="1" t="shared" si="24"/>
      </c>
      <c r="W64" s="89">
        <f ca="1" t="shared" si="24"/>
      </c>
      <c r="X64" s="89">
        <f ca="1" t="shared" si="24"/>
      </c>
      <c r="Y64" s="89">
        <f ca="1" t="shared" si="24"/>
      </c>
      <c r="Z64" s="89">
        <f ca="1" t="shared" si="25"/>
      </c>
      <c r="AA64" s="89">
        <f ca="1" t="shared" si="25"/>
      </c>
      <c r="AB64" s="89">
        <f ca="1" t="shared" si="25"/>
      </c>
      <c r="AC64" s="89">
        <f ca="1" t="shared" si="25"/>
      </c>
      <c r="AD64" s="89">
        <f ca="1" t="shared" si="25"/>
      </c>
      <c r="AE64" s="89">
        <f ca="1" t="shared" si="25"/>
      </c>
      <c r="AF64" s="89">
        <f ca="1" t="shared" si="25"/>
      </c>
      <c r="AG64" s="89">
        <f ca="1" t="shared" si="25"/>
      </c>
      <c r="AH64" s="89">
        <f ca="1" t="shared" si="25"/>
      </c>
      <c r="AI64" s="89">
        <f ca="1" t="shared" si="25"/>
      </c>
      <c r="AJ64" s="89">
        <f ca="1" t="shared" si="26"/>
      </c>
      <c r="AK64" s="89">
        <f ca="1" t="shared" si="26"/>
      </c>
      <c r="AL64" s="89">
        <f ca="1" t="shared" si="26"/>
      </c>
      <c r="AM64" s="89">
        <f ca="1" t="shared" si="26"/>
      </c>
      <c r="AN64" s="89">
        <f ca="1" t="shared" si="26"/>
      </c>
      <c r="AO64" s="89">
        <f ca="1" t="shared" si="26"/>
      </c>
      <c r="AP64" s="89">
        <f ca="1" t="shared" si="26"/>
      </c>
      <c r="AQ64" s="89">
        <f ca="1" t="shared" si="26"/>
      </c>
      <c r="AR64" s="89">
        <f ca="1" t="shared" si="26"/>
      </c>
      <c r="AS64" s="89">
        <f ca="1" t="shared" si="26"/>
      </c>
      <c r="AT64" s="89">
        <f ca="1" t="shared" si="27"/>
      </c>
      <c r="AU64" s="89">
        <f ca="1" t="shared" si="27"/>
      </c>
      <c r="AV64" s="89">
        <f ca="1" t="shared" si="27"/>
      </c>
      <c r="AW64" s="89">
        <f ca="1" t="shared" si="27"/>
      </c>
      <c r="AX64" s="89">
        <f ca="1" t="shared" si="27"/>
      </c>
      <c r="AY64" s="89">
        <f ca="1" t="shared" si="27"/>
      </c>
      <c r="AZ64" s="89">
        <f ca="1" t="shared" si="27"/>
      </c>
      <c r="BA64" s="89">
        <f ca="1" t="shared" si="27"/>
      </c>
      <c r="BB64" s="89">
        <f ca="1" t="shared" si="27"/>
      </c>
      <c r="BC64" s="89">
        <f ca="1" t="shared" si="27"/>
      </c>
      <c r="BD64" s="89">
        <f ca="1" t="shared" si="27"/>
      </c>
      <c r="BE64" s="89">
        <f ca="1" t="shared" si="27"/>
      </c>
    </row>
    <row r="65" spans="1:57" ht="12.75">
      <c r="A65" s="84" t="str">
        <f>Risks!B51</f>
        <v>49</v>
      </c>
      <c r="B65" s="85">
        <f>Risks!C51</f>
        <v>0</v>
      </c>
      <c r="C65" s="86">
        <f>Risks!P51</f>
        <v>0</v>
      </c>
      <c r="E65" s="89">
        <f>IF(C65=0,"",Risks!H51*Risks!O51)</f>
      </c>
      <c r="F65" s="89">
        <f ca="1" t="shared" si="23"/>
      </c>
      <c r="G65" s="89">
        <f ca="1" t="shared" si="23"/>
      </c>
      <c r="H65" s="89">
        <f ca="1" t="shared" si="23"/>
      </c>
      <c r="I65" s="89">
        <f ca="1" t="shared" si="23"/>
      </c>
      <c r="J65" s="89">
        <f ca="1" t="shared" si="23"/>
      </c>
      <c r="K65" s="89">
        <f ca="1" t="shared" si="23"/>
      </c>
      <c r="L65" s="89">
        <f ca="1" t="shared" si="23"/>
      </c>
      <c r="M65" s="89">
        <f ca="1" t="shared" si="23"/>
      </c>
      <c r="N65" s="89">
        <f ca="1" t="shared" si="23"/>
      </c>
      <c r="O65" s="89">
        <f ca="1" t="shared" si="23"/>
      </c>
      <c r="P65" s="89">
        <f ca="1" t="shared" si="24"/>
      </c>
      <c r="Q65" s="89">
        <f ca="1" t="shared" si="24"/>
      </c>
      <c r="R65" s="89">
        <f ca="1" t="shared" si="24"/>
      </c>
      <c r="S65" s="89">
        <f ca="1" t="shared" si="24"/>
      </c>
      <c r="T65" s="89">
        <f ca="1" t="shared" si="24"/>
      </c>
      <c r="U65" s="89">
        <f ca="1" t="shared" si="24"/>
      </c>
      <c r="V65" s="89">
        <f ca="1" t="shared" si="24"/>
      </c>
      <c r="W65" s="89">
        <f ca="1" t="shared" si="24"/>
      </c>
      <c r="X65" s="89">
        <f ca="1" t="shared" si="24"/>
      </c>
      <c r="Y65" s="89">
        <f ca="1" t="shared" si="24"/>
      </c>
      <c r="Z65" s="89">
        <f ca="1" t="shared" si="25"/>
      </c>
      <c r="AA65" s="89">
        <f ca="1" t="shared" si="25"/>
      </c>
      <c r="AB65" s="89">
        <f ca="1" t="shared" si="25"/>
      </c>
      <c r="AC65" s="89">
        <f ca="1" t="shared" si="25"/>
      </c>
      <c r="AD65" s="89">
        <f ca="1" t="shared" si="25"/>
      </c>
      <c r="AE65" s="89">
        <f ca="1" t="shared" si="25"/>
      </c>
      <c r="AF65" s="89">
        <f ca="1" t="shared" si="25"/>
      </c>
      <c r="AG65" s="89">
        <f ca="1" t="shared" si="25"/>
      </c>
      <c r="AH65" s="89">
        <f ca="1" t="shared" si="25"/>
      </c>
      <c r="AI65" s="89">
        <f ca="1" t="shared" si="25"/>
      </c>
      <c r="AJ65" s="89">
        <f ca="1" t="shared" si="26"/>
      </c>
      <c r="AK65" s="89">
        <f ca="1" t="shared" si="26"/>
      </c>
      <c r="AL65" s="89">
        <f ca="1" t="shared" si="26"/>
      </c>
      <c r="AM65" s="89">
        <f ca="1" t="shared" si="26"/>
      </c>
      <c r="AN65" s="89">
        <f ca="1" t="shared" si="26"/>
      </c>
      <c r="AO65" s="89">
        <f ca="1" t="shared" si="26"/>
      </c>
      <c r="AP65" s="89">
        <f ca="1" t="shared" si="26"/>
      </c>
      <c r="AQ65" s="89">
        <f ca="1" t="shared" si="26"/>
      </c>
      <c r="AR65" s="89">
        <f ca="1" t="shared" si="26"/>
      </c>
      <c r="AS65" s="89">
        <f ca="1" t="shared" si="26"/>
      </c>
      <c r="AT65" s="89">
        <f ca="1" t="shared" si="27"/>
      </c>
      <c r="AU65" s="89">
        <f ca="1" t="shared" si="27"/>
      </c>
      <c r="AV65" s="89">
        <f ca="1" t="shared" si="27"/>
      </c>
      <c r="AW65" s="89">
        <f ca="1" t="shared" si="27"/>
      </c>
      <c r="AX65" s="89">
        <f ca="1" t="shared" si="27"/>
      </c>
      <c r="AY65" s="89">
        <f ca="1" t="shared" si="27"/>
      </c>
      <c r="AZ65" s="89">
        <f ca="1" t="shared" si="27"/>
      </c>
      <c r="BA65" s="89">
        <f ca="1" t="shared" si="27"/>
      </c>
      <c r="BB65" s="89">
        <f ca="1" t="shared" si="27"/>
      </c>
      <c r="BC65" s="89">
        <f ca="1" t="shared" si="27"/>
      </c>
      <c r="BD65" s="89">
        <f ca="1" t="shared" si="27"/>
      </c>
      <c r="BE65" s="89">
        <f ca="1" t="shared" si="27"/>
      </c>
    </row>
    <row r="66" spans="1:57" ht="12.75">
      <c r="A66" s="84" t="str">
        <f>Risks!B52</f>
        <v>50</v>
      </c>
      <c r="B66" s="85">
        <f>Risks!C52</f>
        <v>0</v>
      </c>
      <c r="C66" s="86">
        <f>Risks!P52</f>
        <v>0</v>
      </c>
      <c r="E66" s="89">
        <f>IF(C66=0,"",Risks!H52*Risks!O52)</f>
      </c>
      <c r="F66" s="89">
        <f ca="1" t="shared" si="23"/>
      </c>
      <c r="G66" s="89">
        <f ca="1" t="shared" si="23"/>
      </c>
      <c r="H66" s="89">
        <f ca="1" t="shared" si="23"/>
      </c>
      <c r="I66" s="89">
        <f ca="1" t="shared" si="23"/>
      </c>
      <c r="J66" s="89">
        <f ca="1" t="shared" si="23"/>
      </c>
      <c r="K66" s="89">
        <f ca="1" t="shared" si="23"/>
      </c>
      <c r="L66" s="89">
        <f ca="1" t="shared" si="23"/>
      </c>
      <c r="M66" s="89">
        <f ca="1" t="shared" si="23"/>
      </c>
      <c r="N66" s="89">
        <f ca="1" t="shared" si="23"/>
      </c>
      <c r="O66" s="89">
        <f ca="1" t="shared" si="23"/>
      </c>
      <c r="P66" s="89">
        <f ca="1" t="shared" si="24"/>
      </c>
      <c r="Q66" s="89">
        <f ca="1" t="shared" si="24"/>
      </c>
      <c r="R66" s="89">
        <f ca="1" t="shared" si="24"/>
      </c>
      <c r="S66" s="89">
        <f ca="1" t="shared" si="24"/>
      </c>
      <c r="T66" s="89">
        <f ca="1" t="shared" si="24"/>
      </c>
      <c r="U66" s="89">
        <f ca="1" t="shared" si="24"/>
      </c>
      <c r="V66" s="89">
        <f ca="1" t="shared" si="24"/>
      </c>
      <c r="W66" s="89">
        <f ca="1" t="shared" si="24"/>
      </c>
      <c r="X66" s="89">
        <f ca="1" t="shared" si="24"/>
      </c>
      <c r="Y66" s="89">
        <f ca="1" t="shared" si="24"/>
      </c>
      <c r="Z66" s="89">
        <f ca="1" t="shared" si="25"/>
      </c>
      <c r="AA66" s="89">
        <f ca="1" t="shared" si="25"/>
      </c>
      <c r="AB66" s="89">
        <f ca="1" t="shared" si="25"/>
      </c>
      <c r="AC66" s="89">
        <f ca="1" t="shared" si="25"/>
      </c>
      <c r="AD66" s="89">
        <f ca="1" t="shared" si="25"/>
      </c>
      <c r="AE66" s="89">
        <f ca="1" t="shared" si="25"/>
      </c>
      <c r="AF66" s="89">
        <f ca="1" t="shared" si="25"/>
      </c>
      <c r="AG66" s="89">
        <f ca="1" t="shared" si="25"/>
      </c>
      <c r="AH66" s="89">
        <f ca="1" t="shared" si="25"/>
      </c>
      <c r="AI66" s="89">
        <f ca="1" t="shared" si="25"/>
      </c>
      <c r="AJ66" s="89">
        <f ca="1" t="shared" si="26"/>
      </c>
      <c r="AK66" s="89">
        <f ca="1" t="shared" si="26"/>
      </c>
      <c r="AL66" s="89">
        <f ca="1" t="shared" si="26"/>
      </c>
      <c r="AM66" s="89">
        <f ca="1" t="shared" si="26"/>
      </c>
      <c r="AN66" s="89">
        <f ca="1" t="shared" si="26"/>
      </c>
      <c r="AO66" s="89">
        <f ca="1" t="shared" si="26"/>
      </c>
      <c r="AP66" s="89">
        <f ca="1" t="shared" si="26"/>
      </c>
      <c r="AQ66" s="89">
        <f ca="1" t="shared" si="26"/>
      </c>
      <c r="AR66" s="89">
        <f ca="1" t="shared" si="26"/>
      </c>
      <c r="AS66" s="89">
        <f ca="1" t="shared" si="26"/>
      </c>
      <c r="AT66" s="89">
        <f ca="1" t="shared" si="27"/>
      </c>
      <c r="AU66" s="89">
        <f ca="1" t="shared" si="27"/>
      </c>
      <c r="AV66" s="89">
        <f ca="1" t="shared" si="27"/>
      </c>
      <c r="AW66" s="89">
        <f ca="1" t="shared" si="27"/>
      </c>
      <c r="AX66" s="89">
        <f ca="1" t="shared" si="27"/>
      </c>
      <c r="AY66" s="89">
        <f ca="1" t="shared" si="27"/>
      </c>
      <c r="AZ66" s="89">
        <f ca="1" t="shared" si="27"/>
      </c>
      <c r="BA66" s="89">
        <f ca="1" t="shared" si="27"/>
      </c>
      <c r="BB66" s="89">
        <f ca="1" t="shared" si="27"/>
      </c>
      <c r="BC66" s="89">
        <f ca="1" t="shared" si="27"/>
      </c>
      <c r="BD66" s="89">
        <f ca="1" t="shared" si="27"/>
      </c>
      <c r="BE66" s="89">
        <f ca="1" t="shared" si="27"/>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BO63"/>
  <sheetViews>
    <sheetView showGridLines="0" zoomScale="75" zoomScaleNormal="75" workbookViewId="0" topLeftCell="A1">
      <pane xSplit="3" ySplit="1" topLeftCell="D2" activePane="bottomRight" state="frozen"/>
      <selection pane="topLeft" activeCell="C42" activeCellId="1" sqref="A1 C42"/>
      <selection pane="topRight" activeCell="C42" activeCellId="1" sqref="A1 C42"/>
      <selection pane="bottomLeft" activeCell="C42" activeCellId="1" sqref="A1 C42"/>
      <selection pane="bottomRight" activeCell="C1" sqref="C1"/>
    </sheetView>
  </sheetViews>
  <sheetFormatPr defaultColWidth="9.140625" defaultRowHeight="12.75"/>
  <cols>
    <col min="1" max="1" width="2.57421875" style="79" customWidth="1"/>
    <col min="2" max="2" width="15.57421875" style="80" customWidth="1"/>
    <col min="3" max="3" width="12.57421875" style="80" customWidth="1"/>
    <col min="4" max="4" width="3.140625" style="81" customWidth="1"/>
    <col min="5" max="5" width="14.57421875" style="82" customWidth="1"/>
    <col min="6" max="6" width="12.00390625" style="83" bestFit="1" customWidth="1"/>
    <col min="7" max="7" width="9.28125" style="83" bestFit="1" customWidth="1"/>
    <col min="8" max="67" width="9.140625" style="83" customWidth="1"/>
    <col min="68" max="16384" width="9.140625" style="82" customWidth="1"/>
  </cols>
  <sheetData>
    <row r="1" spans="1:67" s="75" customFormat="1" ht="18">
      <c r="A1" s="72" t="s">
        <v>100</v>
      </c>
      <c r="B1" s="73"/>
      <c r="C1" s="80"/>
      <c r="D1" s="73"/>
      <c r="E1" s="75" t="s">
        <v>319</v>
      </c>
      <c r="F1" s="76">
        <v>43922</v>
      </c>
      <c r="G1" s="76">
        <v>44105</v>
      </c>
      <c r="H1" s="76">
        <v>44287</v>
      </c>
      <c r="I1" s="76">
        <v>44470</v>
      </c>
      <c r="J1" s="76">
        <v>44652</v>
      </c>
      <c r="K1" s="76">
        <v>44835</v>
      </c>
      <c r="L1" s="76">
        <v>45017</v>
      </c>
      <c r="M1" s="76">
        <v>45200</v>
      </c>
      <c r="N1" s="76">
        <v>45383</v>
      </c>
      <c r="O1" s="76">
        <v>45566</v>
      </c>
      <c r="P1" s="76">
        <v>45748</v>
      </c>
      <c r="Q1" s="76">
        <v>45931</v>
      </c>
      <c r="R1" s="76">
        <v>46113</v>
      </c>
      <c r="S1" s="76">
        <v>46296</v>
      </c>
      <c r="T1" s="76">
        <v>46478</v>
      </c>
      <c r="U1" s="76">
        <v>46661</v>
      </c>
      <c r="V1" s="76">
        <v>46844</v>
      </c>
      <c r="W1" s="76">
        <v>47027</v>
      </c>
      <c r="X1" s="76">
        <v>47209</v>
      </c>
      <c r="Y1" s="76">
        <v>47392</v>
      </c>
      <c r="Z1" s="76">
        <v>47574</v>
      </c>
      <c r="AA1" s="76">
        <v>47757</v>
      </c>
      <c r="AB1" s="76">
        <v>47939</v>
      </c>
      <c r="AC1" s="76">
        <v>48122</v>
      </c>
      <c r="AD1" s="76">
        <v>48305</v>
      </c>
      <c r="AE1" s="76">
        <v>48488</v>
      </c>
      <c r="AF1" s="76">
        <v>48670</v>
      </c>
      <c r="AG1" s="76">
        <v>48853</v>
      </c>
      <c r="AH1" s="76">
        <v>49035</v>
      </c>
      <c r="AI1" s="76">
        <v>49218</v>
      </c>
      <c r="AJ1" s="76">
        <v>49400</v>
      </c>
      <c r="AK1" s="76">
        <v>49583</v>
      </c>
      <c r="AL1" s="76">
        <v>49766</v>
      </c>
      <c r="AM1" s="76">
        <v>49949</v>
      </c>
      <c r="AN1" s="76">
        <v>50131</v>
      </c>
      <c r="AO1" s="76">
        <v>50314</v>
      </c>
      <c r="AP1" s="76">
        <v>50496</v>
      </c>
      <c r="AQ1" s="76">
        <v>50679</v>
      </c>
      <c r="AR1" s="76">
        <v>50861</v>
      </c>
      <c r="AS1" s="76">
        <v>51044</v>
      </c>
      <c r="AT1" s="76">
        <v>51227</v>
      </c>
      <c r="AU1" s="76">
        <v>51410</v>
      </c>
      <c r="AV1" s="76">
        <v>51592</v>
      </c>
      <c r="AW1" s="76">
        <v>51775</v>
      </c>
      <c r="AX1" s="76">
        <v>51957</v>
      </c>
      <c r="AY1" s="76">
        <v>52140</v>
      </c>
      <c r="AZ1" s="76">
        <v>52322</v>
      </c>
      <c r="BA1" s="76">
        <v>52505</v>
      </c>
      <c r="BB1" s="76">
        <v>52688</v>
      </c>
      <c r="BC1" s="76">
        <v>52871</v>
      </c>
      <c r="BD1" s="76">
        <v>53053</v>
      </c>
      <c r="BE1" s="76">
        <v>53236</v>
      </c>
      <c r="BF1" s="77"/>
      <c r="BG1" s="78"/>
      <c r="BH1" s="78"/>
      <c r="BI1" s="78"/>
      <c r="BJ1" s="78"/>
      <c r="BK1" s="78"/>
      <c r="BL1" s="78"/>
      <c r="BM1" s="78"/>
      <c r="BN1" s="78"/>
      <c r="BO1" s="78"/>
    </row>
    <row r="2" spans="1:58" ht="12.75">
      <c r="A2" s="79" t="s">
        <v>77</v>
      </c>
      <c r="F2" s="78">
        <v>1</v>
      </c>
      <c r="G2" s="78">
        <v>2</v>
      </c>
      <c r="H2" s="78">
        <v>3</v>
      </c>
      <c r="I2" s="78">
        <v>4</v>
      </c>
      <c r="J2" s="78">
        <v>5</v>
      </c>
      <c r="K2" s="78">
        <v>6</v>
      </c>
      <c r="L2" s="78">
        <v>7</v>
      </c>
      <c r="M2" s="78">
        <v>8</v>
      </c>
      <c r="N2" s="78">
        <v>9</v>
      </c>
      <c r="O2" s="78">
        <v>10</v>
      </c>
      <c r="P2" s="78">
        <v>11</v>
      </c>
      <c r="Q2" s="78">
        <v>12</v>
      </c>
      <c r="R2" s="78">
        <v>13</v>
      </c>
      <c r="S2" s="78">
        <v>14</v>
      </c>
      <c r="T2" s="78">
        <v>15</v>
      </c>
      <c r="U2" s="78">
        <v>16</v>
      </c>
      <c r="V2" s="78">
        <v>17</v>
      </c>
      <c r="W2" s="78">
        <v>18</v>
      </c>
      <c r="X2" s="78">
        <v>19</v>
      </c>
      <c r="Y2" s="78">
        <v>20</v>
      </c>
      <c r="Z2" s="78">
        <v>21</v>
      </c>
      <c r="AA2" s="78">
        <v>22</v>
      </c>
      <c r="AB2" s="78">
        <v>23</v>
      </c>
      <c r="AC2" s="78">
        <v>24</v>
      </c>
      <c r="AD2" s="78">
        <v>25</v>
      </c>
      <c r="AE2" s="78">
        <v>26</v>
      </c>
      <c r="AF2" s="78">
        <v>27</v>
      </c>
      <c r="AG2" s="78">
        <v>28</v>
      </c>
      <c r="AH2" s="78">
        <v>29</v>
      </c>
      <c r="AI2" s="78">
        <v>30</v>
      </c>
      <c r="AJ2" s="78">
        <v>31</v>
      </c>
      <c r="AK2" s="78">
        <v>32</v>
      </c>
      <c r="AL2" s="78">
        <v>33</v>
      </c>
      <c r="AM2" s="78">
        <v>34</v>
      </c>
      <c r="AN2" s="78">
        <v>35</v>
      </c>
      <c r="AO2" s="78">
        <v>36</v>
      </c>
      <c r="AP2" s="78">
        <v>37</v>
      </c>
      <c r="AQ2" s="78">
        <v>38</v>
      </c>
      <c r="AR2" s="78">
        <v>39</v>
      </c>
      <c r="AS2" s="78">
        <v>40</v>
      </c>
      <c r="AT2" s="78">
        <v>41</v>
      </c>
      <c r="AU2" s="78">
        <v>42</v>
      </c>
      <c r="AV2" s="78">
        <v>43</v>
      </c>
      <c r="AW2" s="78">
        <v>44</v>
      </c>
      <c r="AX2" s="78">
        <v>45</v>
      </c>
      <c r="AY2" s="78">
        <v>46</v>
      </c>
      <c r="AZ2" s="78">
        <v>47</v>
      </c>
      <c r="BA2" s="78">
        <v>48</v>
      </c>
      <c r="BB2" s="78">
        <v>49</v>
      </c>
      <c r="BC2" s="78">
        <v>50</v>
      </c>
      <c r="BD2" s="78">
        <v>51</v>
      </c>
      <c r="BE2" s="78">
        <v>52</v>
      </c>
      <c r="BF2" s="78"/>
    </row>
    <row r="3" spans="6:58" ht="12.75">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row>
    <row r="4" spans="2:58" ht="12.75">
      <c r="B4" s="85" t="s">
        <v>815</v>
      </c>
      <c r="C4" s="85" t="s">
        <v>74</v>
      </c>
      <c r="D4" s="84"/>
      <c r="E4" s="90">
        <f>SUM(F4:BE4)</f>
        <v>-365</v>
      </c>
      <c r="F4" s="90"/>
      <c r="G4" s="90"/>
      <c r="H4" s="90"/>
      <c r="I4" s="90"/>
      <c r="J4" s="90"/>
      <c r="K4" s="90"/>
      <c r="L4" s="90"/>
      <c r="M4" s="90"/>
      <c r="N4" s="90">
        <v>0</v>
      </c>
      <c r="O4" s="90">
        <v>-1</v>
      </c>
      <c r="P4" s="90">
        <v>-2</v>
      </c>
      <c r="Q4" s="90">
        <v>-3</v>
      </c>
      <c r="R4" s="90">
        <v>-4</v>
      </c>
      <c r="S4" s="90">
        <v>-5</v>
      </c>
      <c r="T4" s="90">
        <v>-6</v>
      </c>
      <c r="U4" s="90">
        <v>-7</v>
      </c>
      <c r="V4" s="90">
        <v>-8</v>
      </c>
      <c r="W4" s="90">
        <v>-9</v>
      </c>
      <c r="X4" s="90">
        <v>-10</v>
      </c>
      <c r="Y4" s="90">
        <v>-10</v>
      </c>
      <c r="Z4" s="90">
        <v>-10</v>
      </c>
      <c r="AA4" s="90">
        <v>-10</v>
      </c>
      <c r="AB4" s="90">
        <v>-10</v>
      </c>
      <c r="AC4" s="90">
        <v>-10</v>
      </c>
      <c r="AD4" s="90">
        <v>-10</v>
      </c>
      <c r="AE4" s="90">
        <v>-10</v>
      </c>
      <c r="AF4" s="90">
        <v>-10</v>
      </c>
      <c r="AG4" s="90">
        <v>-10</v>
      </c>
      <c r="AH4" s="90">
        <v>-10</v>
      </c>
      <c r="AI4" s="90">
        <v>-10</v>
      </c>
      <c r="AJ4" s="90">
        <v>-10</v>
      </c>
      <c r="AK4" s="90">
        <v>-10</v>
      </c>
      <c r="AL4" s="90">
        <v>-10</v>
      </c>
      <c r="AM4" s="90">
        <v>-10</v>
      </c>
      <c r="AN4" s="90">
        <v>-10</v>
      </c>
      <c r="AO4" s="90">
        <v>-10</v>
      </c>
      <c r="AP4" s="90">
        <v>-10</v>
      </c>
      <c r="AQ4" s="90">
        <v>-10</v>
      </c>
      <c r="AR4" s="90">
        <v>-10</v>
      </c>
      <c r="AS4" s="90">
        <v>-10</v>
      </c>
      <c r="AT4" s="90">
        <v>-10</v>
      </c>
      <c r="AU4" s="90">
        <v>-10</v>
      </c>
      <c r="AV4" s="90">
        <v>-10</v>
      </c>
      <c r="AW4" s="90">
        <v>-10</v>
      </c>
      <c r="AX4" s="90">
        <v>-10</v>
      </c>
      <c r="AY4" s="90">
        <v>-10</v>
      </c>
      <c r="AZ4" s="90">
        <v>-10</v>
      </c>
      <c r="BA4" s="90">
        <v>-10</v>
      </c>
      <c r="BB4" s="90">
        <v>-10</v>
      </c>
      <c r="BC4" s="90">
        <v>-10</v>
      </c>
      <c r="BD4" s="90"/>
      <c r="BE4" s="90"/>
      <c r="BF4" s="78"/>
    </row>
    <row r="5" spans="2:58" ht="12.75">
      <c r="B5" s="85" t="s">
        <v>0</v>
      </c>
      <c r="C5" s="85" t="s">
        <v>74</v>
      </c>
      <c r="D5" s="84"/>
      <c r="E5" s="90">
        <f aca="true" t="shared" si="0" ref="E5:E19">SUM(F5:BE5)</f>
        <v>-91</v>
      </c>
      <c r="F5" s="90">
        <v>-0.2</v>
      </c>
      <c r="G5" s="90">
        <v>-0.4</v>
      </c>
      <c r="H5" s="90">
        <v>-0.6</v>
      </c>
      <c r="I5" s="90">
        <v>-0.8</v>
      </c>
      <c r="J5" s="90">
        <v>-1</v>
      </c>
      <c r="K5" s="90">
        <v>-1.2</v>
      </c>
      <c r="L5" s="90">
        <v>-1.4</v>
      </c>
      <c r="M5" s="90">
        <v>-1.6</v>
      </c>
      <c r="N5" s="90">
        <v>-1.8</v>
      </c>
      <c r="O5" s="90">
        <v>-2</v>
      </c>
      <c r="P5" s="90">
        <v>-2</v>
      </c>
      <c r="Q5" s="90">
        <v>-2</v>
      </c>
      <c r="R5" s="90">
        <v>-2</v>
      </c>
      <c r="S5" s="90">
        <v>-2</v>
      </c>
      <c r="T5" s="90">
        <v>-2</v>
      </c>
      <c r="U5" s="90">
        <v>-2</v>
      </c>
      <c r="V5" s="90">
        <v>-2</v>
      </c>
      <c r="W5" s="90">
        <v>-2</v>
      </c>
      <c r="X5" s="90">
        <v>-2</v>
      </c>
      <c r="Y5" s="90">
        <v>-2</v>
      </c>
      <c r="Z5" s="90">
        <v>-2</v>
      </c>
      <c r="AA5" s="90">
        <v>-2</v>
      </c>
      <c r="AB5" s="90">
        <v>-2</v>
      </c>
      <c r="AC5" s="90">
        <v>-2</v>
      </c>
      <c r="AD5" s="90">
        <v>-2</v>
      </c>
      <c r="AE5" s="90">
        <v>-2</v>
      </c>
      <c r="AF5" s="90">
        <v>-2</v>
      </c>
      <c r="AG5" s="90">
        <v>-2</v>
      </c>
      <c r="AH5" s="90">
        <v>-2</v>
      </c>
      <c r="AI5" s="90">
        <v>-2</v>
      </c>
      <c r="AJ5" s="90">
        <v>-2</v>
      </c>
      <c r="AK5" s="90">
        <v>-2</v>
      </c>
      <c r="AL5" s="90">
        <v>-2</v>
      </c>
      <c r="AM5" s="90">
        <v>-2</v>
      </c>
      <c r="AN5" s="90">
        <v>-2</v>
      </c>
      <c r="AO5" s="90">
        <v>-2</v>
      </c>
      <c r="AP5" s="90">
        <v>-2</v>
      </c>
      <c r="AQ5" s="90">
        <v>-2</v>
      </c>
      <c r="AR5" s="90">
        <v>-2</v>
      </c>
      <c r="AS5" s="90">
        <v>-2</v>
      </c>
      <c r="AT5" s="90">
        <v>-2</v>
      </c>
      <c r="AU5" s="90">
        <v>-2</v>
      </c>
      <c r="AV5" s="90">
        <v>-2</v>
      </c>
      <c r="AW5" s="90">
        <v>-2</v>
      </c>
      <c r="AX5" s="90">
        <v>-2</v>
      </c>
      <c r="AY5" s="90">
        <v>-2</v>
      </c>
      <c r="AZ5" s="90">
        <v>-2</v>
      </c>
      <c r="BA5" s="90">
        <v>-2</v>
      </c>
      <c r="BB5" s="90">
        <v>-2</v>
      </c>
      <c r="BC5" s="90">
        <v>-2</v>
      </c>
      <c r="BD5" s="90"/>
      <c r="BE5" s="90"/>
      <c r="BF5" s="78"/>
    </row>
    <row r="6" spans="1:58" s="93" customFormat="1" ht="12.75">
      <c r="A6" s="79"/>
      <c r="B6" s="91" t="s">
        <v>78</v>
      </c>
      <c r="C6" s="91" t="s">
        <v>74</v>
      </c>
      <c r="D6" s="80"/>
      <c r="E6" s="92">
        <f t="shared" si="0"/>
        <v>-456</v>
      </c>
      <c r="F6" s="92">
        <f>SUM(F4:F5)</f>
        <v>-0.2</v>
      </c>
      <c r="G6" s="92">
        <f aca="true" t="shared" si="1" ref="G6:BE6">SUM(G4:G5)</f>
        <v>-0.4</v>
      </c>
      <c r="H6" s="92">
        <f t="shared" si="1"/>
        <v>-0.6</v>
      </c>
      <c r="I6" s="92">
        <f t="shared" si="1"/>
        <v>-0.8</v>
      </c>
      <c r="J6" s="92">
        <f t="shared" si="1"/>
        <v>-1</v>
      </c>
      <c r="K6" s="92">
        <f t="shared" si="1"/>
        <v>-1.2</v>
      </c>
      <c r="L6" s="92">
        <f t="shared" si="1"/>
        <v>-1.4</v>
      </c>
      <c r="M6" s="92">
        <f t="shared" si="1"/>
        <v>-1.6</v>
      </c>
      <c r="N6" s="92">
        <f t="shared" si="1"/>
        <v>-1.8</v>
      </c>
      <c r="O6" s="92">
        <f t="shared" si="1"/>
        <v>-3</v>
      </c>
      <c r="P6" s="92">
        <f t="shared" si="1"/>
        <v>-4</v>
      </c>
      <c r="Q6" s="92">
        <f t="shared" si="1"/>
        <v>-5</v>
      </c>
      <c r="R6" s="92">
        <f t="shared" si="1"/>
        <v>-6</v>
      </c>
      <c r="S6" s="92">
        <f t="shared" si="1"/>
        <v>-7</v>
      </c>
      <c r="T6" s="92">
        <f t="shared" si="1"/>
        <v>-8</v>
      </c>
      <c r="U6" s="92">
        <f t="shared" si="1"/>
        <v>-9</v>
      </c>
      <c r="V6" s="92">
        <f t="shared" si="1"/>
        <v>-10</v>
      </c>
      <c r="W6" s="92">
        <f t="shared" si="1"/>
        <v>-11</v>
      </c>
      <c r="X6" s="92">
        <f t="shared" si="1"/>
        <v>-12</v>
      </c>
      <c r="Y6" s="92">
        <f t="shared" si="1"/>
        <v>-12</v>
      </c>
      <c r="Z6" s="92">
        <f t="shared" si="1"/>
        <v>-12</v>
      </c>
      <c r="AA6" s="92">
        <f t="shared" si="1"/>
        <v>-12</v>
      </c>
      <c r="AB6" s="92">
        <f t="shared" si="1"/>
        <v>-12</v>
      </c>
      <c r="AC6" s="92">
        <f t="shared" si="1"/>
        <v>-12</v>
      </c>
      <c r="AD6" s="92">
        <f t="shared" si="1"/>
        <v>-12</v>
      </c>
      <c r="AE6" s="92">
        <f t="shared" si="1"/>
        <v>-12</v>
      </c>
      <c r="AF6" s="92">
        <f t="shared" si="1"/>
        <v>-12</v>
      </c>
      <c r="AG6" s="92">
        <f t="shared" si="1"/>
        <v>-12</v>
      </c>
      <c r="AH6" s="92">
        <f t="shared" si="1"/>
        <v>-12</v>
      </c>
      <c r="AI6" s="92">
        <f t="shared" si="1"/>
        <v>-12</v>
      </c>
      <c r="AJ6" s="92">
        <f t="shared" si="1"/>
        <v>-12</v>
      </c>
      <c r="AK6" s="92">
        <f t="shared" si="1"/>
        <v>-12</v>
      </c>
      <c r="AL6" s="92">
        <f t="shared" si="1"/>
        <v>-12</v>
      </c>
      <c r="AM6" s="92">
        <f t="shared" si="1"/>
        <v>-12</v>
      </c>
      <c r="AN6" s="92">
        <f t="shared" si="1"/>
        <v>-12</v>
      </c>
      <c r="AO6" s="92">
        <f t="shared" si="1"/>
        <v>-12</v>
      </c>
      <c r="AP6" s="92">
        <f t="shared" si="1"/>
        <v>-12</v>
      </c>
      <c r="AQ6" s="92">
        <f t="shared" si="1"/>
        <v>-12</v>
      </c>
      <c r="AR6" s="92">
        <f t="shared" si="1"/>
        <v>-12</v>
      </c>
      <c r="AS6" s="92">
        <f t="shared" si="1"/>
        <v>-12</v>
      </c>
      <c r="AT6" s="92">
        <f t="shared" si="1"/>
        <v>-12</v>
      </c>
      <c r="AU6" s="92">
        <f t="shared" si="1"/>
        <v>-12</v>
      </c>
      <c r="AV6" s="92">
        <f t="shared" si="1"/>
        <v>-12</v>
      </c>
      <c r="AW6" s="92">
        <f t="shared" si="1"/>
        <v>-12</v>
      </c>
      <c r="AX6" s="92">
        <f t="shared" si="1"/>
        <v>-12</v>
      </c>
      <c r="AY6" s="92">
        <f t="shared" si="1"/>
        <v>-12</v>
      </c>
      <c r="AZ6" s="92">
        <f t="shared" si="1"/>
        <v>-12</v>
      </c>
      <c r="BA6" s="92">
        <f t="shared" si="1"/>
        <v>-12</v>
      </c>
      <c r="BB6" s="92">
        <f t="shared" si="1"/>
        <v>-12</v>
      </c>
      <c r="BC6" s="92">
        <f t="shared" si="1"/>
        <v>-12</v>
      </c>
      <c r="BD6" s="92">
        <f t="shared" si="1"/>
        <v>0</v>
      </c>
      <c r="BE6" s="92">
        <f t="shared" si="1"/>
        <v>0</v>
      </c>
      <c r="BF6" s="75"/>
    </row>
    <row r="7" spans="2:58" ht="12.75">
      <c r="B7" s="85" t="s">
        <v>811</v>
      </c>
      <c r="C7" s="85" t="s">
        <v>75</v>
      </c>
      <c r="D7" s="84"/>
      <c r="E7" s="90">
        <f t="shared" si="0"/>
        <v>300</v>
      </c>
      <c r="F7" s="90">
        <v>30</v>
      </c>
      <c r="G7" s="90">
        <v>30</v>
      </c>
      <c r="H7" s="90">
        <v>30</v>
      </c>
      <c r="I7" s="90">
        <v>30</v>
      </c>
      <c r="J7" s="90">
        <v>30</v>
      </c>
      <c r="K7" s="90">
        <v>30</v>
      </c>
      <c r="L7" s="90">
        <v>30</v>
      </c>
      <c r="M7" s="90">
        <v>30</v>
      </c>
      <c r="N7" s="90">
        <v>30</v>
      </c>
      <c r="O7" s="90">
        <v>30</v>
      </c>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78"/>
    </row>
    <row r="8" spans="2:58" ht="12.75">
      <c r="B8" s="85" t="s">
        <v>812</v>
      </c>
      <c r="C8" s="85" t="s">
        <v>75</v>
      </c>
      <c r="D8" s="84"/>
      <c r="E8" s="90">
        <f t="shared" si="0"/>
        <v>400</v>
      </c>
      <c r="F8" s="90">
        <v>40</v>
      </c>
      <c r="G8" s="90">
        <v>40</v>
      </c>
      <c r="H8" s="90">
        <v>40</v>
      </c>
      <c r="I8" s="90">
        <v>40</v>
      </c>
      <c r="J8" s="90">
        <v>40</v>
      </c>
      <c r="K8" s="90">
        <v>40</v>
      </c>
      <c r="L8" s="90">
        <v>40</v>
      </c>
      <c r="M8" s="90">
        <v>40</v>
      </c>
      <c r="N8" s="90">
        <v>40</v>
      </c>
      <c r="O8" s="90">
        <v>40</v>
      </c>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78"/>
    </row>
    <row r="9" spans="2:58" ht="12.75">
      <c r="B9" s="85" t="s">
        <v>813</v>
      </c>
      <c r="C9" s="85" t="s">
        <v>75</v>
      </c>
      <c r="D9" s="84"/>
      <c r="E9" s="90">
        <f t="shared" si="0"/>
        <v>300</v>
      </c>
      <c r="F9" s="90">
        <v>30</v>
      </c>
      <c r="G9" s="90">
        <v>30</v>
      </c>
      <c r="H9" s="90">
        <v>30</v>
      </c>
      <c r="I9" s="90">
        <v>30</v>
      </c>
      <c r="J9" s="90">
        <v>30</v>
      </c>
      <c r="K9" s="90">
        <v>30</v>
      </c>
      <c r="L9" s="90">
        <v>30</v>
      </c>
      <c r="M9" s="90">
        <v>30</v>
      </c>
      <c r="N9" s="90">
        <v>30</v>
      </c>
      <c r="O9" s="90">
        <v>30</v>
      </c>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78"/>
    </row>
    <row r="10" spans="2:58" ht="12.75">
      <c r="B10" s="85" t="s">
        <v>79</v>
      </c>
      <c r="C10" s="85" t="s">
        <v>75</v>
      </c>
      <c r="D10" s="84"/>
      <c r="E10" s="90">
        <f t="shared" si="0"/>
        <v>0</v>
      </c>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78"/>
    </row>
    <row r="11" spans="2:58" ht="12.75">
      <c r="B11" s="85" t="s">
        <v>80</v>
      </c>
      <c r="C11" s="85" t="s">
        <v>75</v>
      </c>
      <c r="D11" s="84"/>
      <c r="E11" s="90">
        <f t="shared" si="0"/>
        <v>0</v>
      </c>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78"/>
    </row>
    <row r="12" spans="1:58" s="93" customFormat="1" ht="12.75">
      <c r="A12" s="79"/>
      <c r="B12" s="80" t="s">
        <v>78</v>
      </c>
      <c r="C12" s="80" t="s">
        <v>75</v>
      </c>
      <c r="D12" s="80"/>
      <c r="E12" s="92">
        <f t="shared" si="0"/>
        <v>1000</v>
      </c>
      <c r="F12" s="92">
        <f>SUM(F7:F11)</f>
        <v>100</v>
      </c>
      <c r="G12" s="92">
        <f aca="true" t="shared" si="2" ref="G12:BE12">SUM(G7:G11)</f>
        <v>100</v>
      </c>
      <c r="H12" s="92">
        <f t="shared" si="2"/>
        <v>100</v>
      </c>
      <c r="I12" s="92">
        <f t="shared" si="2"/>
        <v>100</v>
      </c>
      <c r="J12" s="92">
        <f t="shared" si="2"/>
        <v>100</v>
      </c>
      <c r="K12" s="92">
        <f t="shared" si="2"/>
        <v>100</v>
      </c>
      <c r="L12" s="92">
        <f t="shared" si="2"/>
        <v>100</v>
      </c>
      <c r="M12" s="92">
        <f t="shared" si="2"/>
        <v>100</v>
      </c>
      <c r="N12" s="92">
        <f t="shared" si="2"/>
        <v>100</v>
      </c>
      <c r="O12" s="92">
        <f t="shared" si="2"/>
        <v>100</v>
      </c>
      <c r="P12" s="92">
        <f t="shared" si="2"/>
        <v>0</v>
      </c>
      <c r="Q12" s="92">
        <f t="shared" si="2"/>
        <v>0</v>
      </c>
      <c r="R12" s="92">
        <f t="shared" si="2"/>
        <v>0</v>
      </c>
      <c r="S12" s="92">
        <f t="shared" si="2"/>
        <v>0</v>
      </c>
      <c r="T12" s="92">
        <f t="shared" si="2"/>
        <v>0</v>
      </c>
      <c r="U12" s="92">
        <f t="shared" si="2"/>
        <v>0</v>
      </c>
      <c r="V12" s="92">
        <f t="shared" si="2"/>
        <v>0</v>
      </c>
      <c r="W12" s="92">
        <f t="shared" si="2"/>
        <v>0</v>
      </c>
      <c r="X12" s="92">
        <f t="shared" si="2"/>
        <v>0</v>
      </c>
      <c r="Y12" s="92">
        <f t="shared" si="2"/>
        <v>0</v>
      </c>
      <c r="Z12" s="92">
        <f t="shared" si="2"/>
        <v>0</v>
      </c>
      <c r="AA12" s="92">
        <f t="shared" si="2"/>
        <v>0</v>
      </c>
      <c r="AB12" s="92">
        <f t="shared" si="2"/>
        <v>0</v>
      </c>
      <c r="AC12" s="92">
        <f t="shared" si="2"/>
        <v>0</v>
      </c>
      <c r="AD12" s="92">
        <f t="shared" si="2"/>
        <v>0</v>
      </c>
      <c r="AE12" s="92">
        <f t="shared" si="2"/>
        <v>0</v>
      </c>
      <c r="AF12" s="92">
        <f t="shared" si="2"/>
        <v>0</v>
      </c>
      <c r="AG12" s="92">
        <f t="shared" si="2"/>
        <v>0</v>
      </c>
      <c r="AH12" s="92">
        <f t="shared" si="2"/>
        <v>0</v>
      </c>
      <c r="AI12" s="92">
        <f t="shared" si="2"/>
        <v>0</v>
      </c>
      <c r="AJ12" s="92">
        <f t="shared" si="2"/>
        <v>0</v>
      </c>
      <c r="AK12" s="92">
        <f t="shared" si="2"/>
        <v>0</v>
      </c>
      <c r="AL12" s="92">
        <f t="shared" si="2"/>
        <v>0</v>
      </c>
      <c r="AM12" s="92">
        <f t="shared" si="2"/>
        <v>0</v>
      </c>
      <c r="AN12" s="92">
        <f t="shared" si="2"/>
        <v>0</v>
      </c>
      <c r="AO12" s="92">
        <f t="shared" si="2"/>
        <v>0</v>
      </c>
      <c r="AP12" s="92">
        <f t="shared" si="2"/>
        <v>0</v>
      </c>
      <c r="AQ12" s="92">
        <f t="shared" si="2"/>
        <v>0</v>
      </c>
      <c r="AR12" s="92">
        <f t="shared" si="2"/>
        <v>0</v>
      </c>
      <c r="AS12" s="92">
        <f t="shared" si="2"/>
        <v>0</v>
      </c>
      <c r="AT12" s="92">
        <f t="shared" si="2"/>
        <v>0</v>
      </c>
      <c r="AU12" s="92">
        <f t="shared" si="2"/>
        <v>0</v>
      </c>
      <c r="AV12" s="92">
        <f t="shared" si="2"/>
        <v>0</v>
      </c>
      <c r="AW12" s="92">
        <f t="shared" si="2"/>
        <v>0</v>
      </c>
      <c r="AX12" s="92">
        <f t="shared" si="2"/>
        <v>0</v>
      </c>
      <c r="AY12" s="92">
        <f t="shared" si="2"/>
        <v>0</v>
      </c>
      <c r="AZ12" s="92">
        <f t="shared" si="2"/>
        <v>0</v>
      </c>
      <c r="BA12" s="92">
        <f t="shared" si="2"/>
        <v>0</v>
      </c>
      <c r="BB12" s="92">
        <f t="shared" si="2"/>
        <v>0</v>
      </c>
      <c r="BC12" s="92">
        <f t="shared" si="2"/>
        <v>0</v>
      </c>
      <c r="BD12" s="92">
        <f t="shared" si="2"/>
        <v>0</v>
      </c>
      <c r="BE12" s="92">
        <f t="shared" si="2"/>
        <v>0</v>
      </c>
      <c r="BF12" s="75"/>
    </row>
    <row r="13" spans="2:58" ht="12.75">
      <c r="B13" s="85" t="s">
        <v>811</v>
      </c>
      <c r="C13" s="85" t="s">
        <v>76</v>
      </c>
      <c r="D13" s="84"/>
      <c r="E13" s="90">
        <f t="shared" si="0"/>
        <v>326</v>
      </c>
      <c r="F13" s="90">
        <v>7.5</v>
      </c>
      <c r="G13" s="90">
        <v>7.46</v>
      </c>
      <c r="H13" s="90">
        <v>7.42</v>
      </c>
      <c r="I13" s="90">
        <v>7.38</v>
      </c>
      <c r="J13" s="90">
        <v>7.34</v>
      </c>
      <c r="K13" s="90">
        <v>7.3</v>
      </c>
      <c r="L13" s="90">
        <v>7.26</v>
      </c>
      <c r="M13" s="90">
        <v>7.22</v>
      </c>
      <c r="N13" s="90">
        <v>7.18</v>
      </c>
      <c r="O13" s="90">
        <v>7.14</v>
      </c>
      <c r="P13" s="90">
        <v>7.1</v>
      </c>
      <c r="Q13" s="90">
        <v>7.06</v>
      </c>
      <c r="R13" s="90">
        <v>7.02</v>
      </c>
      <c r="S13" s="90">
        <v>6.98</v>
      </c>
      <c r="T13" s="90">
        <v>6.94</v>
      </c>
      <c r="U13" s="90">
        <v>6.9</v>
      </c>
      <c r="V13" s="90">
        <v>6.86</v>
      </c>
      <c r="W13" s="90">
        <v>6.82</v>
      </c>
      <c r="X13" s="90">
        <v>6.78</v>
      </c>
      <c r="Y13" s="90">
        <v>6.74</v>
      </c>
      <c r="Z13" s="90">
        <v>6.7</v>
      </c>
      <c r="AA13" s="90">
        <v>6.66</v>
      </c>
      <c r="AB13" s="90">
        <v>6.62</v>
      </c>
      <c r="AC13" s="90">
        <v>6.58</v>
      </c>
      <c r="AD13" s="90">
        <v>6.54</v>
      </c>
      <c r="AE13" s="90">
        <v>6.5</v>
      </c>
      <c r="AF13" s="90">
        <v>6.46</v>
      </c>
      <c r="AG13" s="90">
        <v>6.42</v>
      </c>
      <c r="AH13" s="90">
        <v>6.38</v>
      </c>
      <c r="AI13" s="90">
        <v>6.34</v>
      </c>
      <c r="AJ13" s="90">
        <v>6.3</v>
      </c>
      <c r="AK13" s="90">
        <v>6.26</v>
      </c>
      <c r="AL13" s="90">
        <v>6.22</v>
      </c>
      <c r="AM13" s="90">
        <v>6.18</v>
      </c>
      <c r="AN13" s="90">
        <v>6.14</v>
      </c>
      <c r="AO13" s="90">
        <v>6.1</v>
      </c>
      <c r="AP13" s="90">
        <v>6.06</v>
      </c>
      <c r="AQ13" s="90">
        <v>6.02</v>
      </c>
      <c r="AR13" s="90">
        <v>5.98</v>
      </c>
      <c r="AS13" s="90">
        <v>5.94</v>
      </c>
      <c r="AT13" s="90">
        <v>5.9</v>
      </c>
      <c r="AU13" s="90">
        <v>5.86</v>
      </c>
      <c r="AV13" s="90">
        <v>5.82</v>
      </c>
      <c r="AW13" s="90">
        <v>5.78</v>
      </c>
      <c r="AX13" s="90">
        <v>5.74</v>
      </c>
      <c r="AY13" s="90">
        <v>5.7</v>
      </c>
      <c r="AZ13" s="90">
        <v>5.66</v>
      </c>
      <c r="BA13" s="90">
        <v>5.62</v>
      </c>
      <c r="BB13" s="90">
        <v>5.58</v>
      </c>
      <c r="BC13" s="90">
        <v>5.54</v>
      </c>
      <c r="BD13" s="90"/>
      <c r="BE13" s="90"/>
      <c r="BF13" s="78"/>
    </row>
    <row r="14" spans="2:58" ht="12.75">
      <c r="B14" s="85" t="s">
        <v>812</v>
      </c>
      <c r="C14" s="85" t="s">
        <v>76</v>
      </c>
      <c r="D14" s="84"/>
      <c r="E14" s="90">
        <f t="shared" si="0"/>
        <v>438.7499999999991</v>
      </c>
      <c r="F14" s="90">
        <v>10</v>
      </c>
      <c r="G14" s="90">
        <v>9.95</v>
      </c>
      <c r="H14" s="90">
        <v>9.9</v>
      </c>
      <c r="I14" s="90">
        <v>9.85</v>
      </c>
      <c r="J14" s="90">
        <v>9.8</v>
      </c>
      <c r="K14" s="90">
        <v>9.75</v>
      </c>
      <c r="L14" s="90">
        <v>9.7</v>
      </c>
      <c r="M14" s="90">
        <v>9.65</v>
      </c>
      <c r="N14" s="90">
        <v>9.59999999999999</v>
      </c>
      <c r="O14" s="90">
        <v>9.54999999999999</v>
      </c>
      <c r="P14" s="90">
        <v>9.49999999999999</v>
      </c>
      <c r="Q14" s="90">
        <v>9.44999999999999</v>
      </c>
      <c r="R14" s="90">
        <v>9.39999999999999</v>
      </c>
      <c r="S14" s="90">
        <v>9.34999999999999</v>
      </c>
      <c r="T14" s="90">
        <v>9.29999999999999</v>
      </c>
      <c r="U14" s="90">
        <v>9.24999999999999</v>
      </c>
      <c r="V14" s="90">
        <v>9.19999999999999</v>
      </c>
      <c r="W14" s="90">
        <v>9.14999999999999</v>
      </c>
      <c r="X14" s="90">
        <v>9.09999999999999</v>
      </c>
      <c r="Y14" s="90">
        <v>9.04999999999999</v>
      </c>
      <c r="Z14" s="90">
        <v>8.99999999999999</v>
      </c>
      <c r="AA14" s="90">
        <v>8.94999999999999</v>
      </c>
      <c r="AB14" s="90">
        <v>8.89999999999998</v>
      </c>
      <c r="AC14" s="90">
        <v>8.84999999999998</v>
      </c>
      <c r="AD14" s="90">
        <v>8.79999999999998</v>
      </c>
      <c r="AE14" s="90">
        <v>8.74999999999998</v>
      </c>
      <c r="AF14" s="90">
        <v>8.69999999999998</v>
      </c>
      <c r="AG14" s="90">
        <v>8.64999999999998</v>
      </c>
      <c r="AH14" s="90">
        <v>8.59999999999998</v>
      </c>
      <c r="AI14" s="90">
        <v>8.54999999999998</v>
      </c>
      <c r="AJ14" s="90">
        <v>8.49999999999998</v>
      </c>
      <c r="AK14" s="90">
        <v>8.44999999999998</v>
      </c>
      <c r="AL14" s="90">
        <v>8.39999999999998</v>
      </c>
      <c r="AM14" s="90">
        <v>8.34999999999998</v>
      </c>
      <c r="AN14" s="90">
        <v>8.29999999999998</v>
      </c>
      <c r="AO14" s="90">
        <v>8.24999999999998</v>
      </c>
      <c r="AP14" s="90">
        <v>8.19999999999997</v>
      </c>
      <c r="AQ14" s="90">
        <v>8.14999999999997</v>
      </c>
      <c r="AR14" s="90">
        <v>8.09999999999997</v>
      </c>
      <c r="AS14" s="90">
        <v>8.04999999999997</v>
      </c>
      <c r="AT14" s="90">
        <v>7.99999999999997</v>
      </c>
      <c r="AU14" s="90">
        <v>7.94999999999997</v>
      </c>
      <c r="AV14" s="90">
        <v>7.89999999999997</v>
      </c>
      <c r="AW14" s="90">
        <v>7.84999999999997</v>
      </c>
      <c r="AX14" s="90">
        <v>7.79999999999997</v>
      </c>
      <c r="AY14" s="90">
        <v>7.74999999999997</v>
      </c>
      <c r="AZ14" s="90">
        <v>7.69999999999997</v>
      </c>
      <c r="BA14" s="90">
        <v>7.64999999999997</v>
      </c>
      <c r="BB14" s="90">
        <v>7.59999999999997</v>
      </c>
      <c r="BC14" s="90">
        <v>7.54999999999997</v>
      </c>
      <c r="BD14" s="90"/>
      <c r="BE14" s="90"/>
      <c r="BF14" s="78"/>
    </row>
    <row r="15" spans="2:58" ht="12.75">
      <c r="B15" s="85" t="s">
        <v>814</v>
      </c>
      <c r="C15" s="85" t="s">
        <v>76</v>
      </c>
      <c r="D15" s="84"/>
      <c r="E15" s="90">
        <f t="shared" si="0"/>
        <v>152.5</v>
      </c>
      <c r="F15" s="90">
        <v>5</v>
      </c>
      <c r="G15" s="90">
        <v>5</v>
      </c>
      <c r="H15" s="90">
        <v>5</v>
      </c>
      <c r="I15" s="90">
        <v>5</v>
      </c>
      <c r="J15" s="90">
        <v>5</v>
      </c>
      <c r="K15" s="90">
        <v>5</v>
      </c>
      <c r="L15" s="90">
        <v>5</v>
      </c>
      <c r="M15" s="90">
        <v>5</v>
      </c>
      <c r="N15" s="90">
        <v>5</v>
      </c>
      <c r="O15" s="90">
        <v>5</v>
      </c>
      <c r="P15" s="90">
        <v>4</v>
      </c>
      <c r="Q15" s="90">
        <v>4</v>
      </c>
      <c r="R15" s="90">
        <v>4</v>
      </c>
      <c r="S15" s="90">
        <v>4</v>
      </c>
      <c r="T15" s="90">
        <v>4</v>
      </c>
      <c r="U15" s="90">
        <v>4</v>
      </c>
      <c r="V15" s="90">
        <v>4</v>
      </c>
      <c r="W15" s="90">
        <v>4</v>
      </c>
      <c r="X15" s="90">
        <v>4</v>
      </c>
      <c r="Y15" s="90">
        <v>3</v>
      </c>
      <c r="Z15" s="90">
        <v>3</v>
      </c>
      <c r="AA15" s="90">
        <v>3</v>
      </c>
      <c r="AB15" s="90">
        <v>3</v>
      </c>
      <c r="AC15" s="90">
        <v>3</v>
      </c>
      <c r="AD15" s="90">
        <v>3</v>
      </c>
      <c r="AE15" s="90">
        <v>3</v>
      </c>
      <c r="AF15" s="90">
        <v>3</v>
      </c>
      <c r="AG15" s="90">
        <v>3</v>
      </c>
      <c r="AH15" s="90">
        <v>3</v>
      </c>
      <c r="AI15" s="90">
        <v>2</v>
      </c>
      <c r="AJ15" s="90">
        <v>2</v>
      </c>
      <c r="AK15" s="90">
        <v>2</v>
      </c>
      <c r="AL15" s="90">
        <v>2</v>
      </c>
      <c r="AM15" s="90">
        <v>2</v>
      </c>
      <c r="AN15" s="90">
        <v>2</v>
      </c>
      <c r="AO15" s="90">
        <v>2</v>
      </c>
      <c r="AP15" s="90">
        <v>2</v>
      </c>
      <c r="AQ15" s="90">
        <v>2</v>
      </c>
      <c r="AR15" s="90">
        <v>2</v>
      </c>
      <c r="AS15" s="90">
        <v>1.5</v>
      </c>
      <c r="AT15" s="90">
        <v>1.5</v>
      </c>
      <c r="AU15" s="90">
        <v>1.5</v>
      </c>
      <c r="AV15" s="90">
        <v>1.5</v>
      </c>
      <c r="AW15" s="90">
        <v>1.5</v>
      </c>
      <c r="AX15" s="90">
        <v>1.5</v>
      </c>
      <c r="AY15" s="90">
        <v>1.5</v>
      </c>
      <c r="AZ15" s="90">
        <v>1.5</v>
      </c>
      <c r="BA15" s="90">
        <v>1.5</v>
      </c>
      <c r="BB15" s="90">
        <v>1.5</v>
      </c>
      <c r="BC15" s="90">
        <v>1.5</v>
      </c>
      <c r="BD15" s="90"/>
      <c r="BE15" s="90"/>
      <c r="BF15" s="78"/>
    </row>
    <row r="16" spans="2:58" ht="12.75">
      <c r="B16" s="85" t="s">
        <v>798</v>
      </c>
      <c r="C16" s="85" t="s">
        <v>76</v>
      </c>
      <c r="D16" s="84"/>
      <c r="E16" s="90">
        <f t="shared" si="0"/>
        <v>65</v>
      </c>
      <c r="F16" s="90">
        <v>5</v>
      </c>
      <c r="G16" s="90">
        <v>4.8</v>
      </c>
      <c r="H16" s="90">
        <v>4.6</v>
      </c>
      <c r="I16" s="90">
        <v>4.4</v>
      </c>
      <c r="J16" s="90">
        <v>4.2</v>
      </c>
      <c r="K16" s="90">
        <v>4</v>
      </c>
      <c r="L16" s="90">
        <v>3.8</v>
      </c>
      <c r="M16" s="90">
        <v>3.6</v>
      </c>
      <c r="N16" s="90">
        <v>3.4</v>
      </c>
      <c r="O16" s="90">
        <v>3.2</v>
      </c>
      <c r="P16" s="90">
        <v>3</v>
      </c>
      <c r="Q16" s="90">
        <v>2.8</v>
      </c>
      <c r="R16" s="90">
        <v>2.6</v>
      </c>
      <c r="S16" s="90">
        <v>2.4</v>
      </c>
      <c r="T16" s="90">
        <v>2.2</v>
      </c>
      <c r="U16" s="90">
        <v>2</v>
      </c>
      <c r="V16" s="90">
        <v>1.8</v>
      </c>
      <c r="W16" s="90">
        <v>1.6</v>
      </c>
      <c r="X16" s="90">
        <v>1.4</v>
      </c>
      <c r="Y16" s="90">
        <v>1.2</v>
      </c>
      <c r="Z16" s="90">
        <v>1</v>
      </c>
      <c r="AA16" s="90">
        <v>0.8</v>
      </c>
      <c r="AB16" s="90">
        <v>0.6</v>
      </c>
      <c r="AC16" s="90">
        <v>0.4</v>
      </c>
      <c r="AD16" s="90">
        <v>0.2</v>
      </c>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78"/>
    </row>
    <row r="17" spans="2:58" ht="12.75">
      <c r="B17" s="85" t="s">
        <v>801</v>
      </c>
      <c r="C17" s="85" t="s">
        <v>76</v>
      </c>
      <c r="D17" s="85"/>
      <c r="E17" s="90">
        <f t="shared" si="0"/>
        <v>108.75</v>
      </c>
      <c r="F17" s="94">
        <v>5.5</v>
      </c>
      <c r="G17" s="94">
        <v>5.25</v>
      </c>
      <c r="H17" s="94">
        <v>2</v>
      </c>
      <c r="I17" s="94">
        <v>2</v>
      </c>
      <c r="J17" s="94">
        <v>2</v>
      </c>
      <c r="K17" s="94">
        <v>2</v>
      </c>
      <c r="L17" s="94">
        <v>2</v>
      </c>
      <c r="M17" s="94">
        <v>2</v>
      </c>
      <c r="N17" s="94">
        <v>2</v>
      </c>
      <c r="O17" s="94">
        <v>2</v>
      </c>
      <c r="P17" s="94">
        <v>2</v>
      </c>
      <c r="Q17" s="94">
        <v>2</v>
      </c>
      <c r="R17" s="94">
        <v>2</v>
      </c>
      <c r="S17" s="94">
        <v>2</v>
      </c>
      <c r="T17" s="94">
        <v>2</v>
      </c>
      <c r="U17" s="94">
        <v>2</v>
      </c>
      <c r="V17" s="94">
        <v>2</v>
      </c>
      <c r="W17" s="94">
        <v>2</v>
      </c>
      <c r="X17" s="94">
        <v>2</v>
      </c>
      <c r="Y17" s="94">
        <v>2</v>
      </c>
      <c r="Z17" s="94">
        <v>2</v>
      </c>
      <c r="AA17" s="94">
        <v>2</v>
      </c>
      <c r="AB17" s="94">
        <v>2</v>
      </c>
      <c r="AC17" s="94">
        <v>2</v>
      </c>
      <c r="AD17" s="94">
        <v>2</v>
      </c>
      <c r="AE17" s="94">
        <v>2</v>
      </c>
      <c r="AF17" s="94">
        <v>2</v>
      </c>
      <c r="AG17" s="94">
        <v>2</v>
      </c>
      <c r="AH17" s="94">
        <v>2</v>
      </c>
      <c r="AI17" s="94">
        <v>2</v>
      </c>
      <c r="AJ17" s="94">
        <v>2</v>
      </c>
      <c r="AK17" s="94">
        <v>2</v>
      </c>
      <c r="AL17" s="94">
        <v>2</v>
      </c>
      <c r="AM17" s="94">
        <v>2</v>
      </c>
      <c r="AN17" s="94">
        <v>2</v>
      </c>
      <c r="AO17" s="94">
        <v>2</v>
      </c>
      <c r="AP17" s="94">
        <v>2</v>
      </c>
      <c r="AQ17" s="94">
        <v>2</v>
      </c>
      <c r="AR17" s="94">
        <v>2</v>
      </c>
      <c r="AS17" s="94">
        <v>2</v>
      </c>
      <c r="AT17" s="94">
        <v>2</v>
      </c>
      <c r="AU17" s="94">
        <v>2</v>
      </c>
      <c r="AV17" s="94">
        <v>2</v>
      </c>
      <c r="AW17" s="94">
        <v>2</v>
      </c>
      <c r="AX17" s="94">
        <v>2</v>
      </c>
      <c r="AY17" s="94">
        <v>2</v>
      </c>
      <c r="AZ17" s="94">
        <v>2</v>
      </c>
      <c r="BA17" s="94">
        <v>2</v>
      </c>
      <c r="BB17" s="94">
        <v>2</v>
      </c>
      <c r="BC17" s="94">
        <v>2</v>
      </c>
      <c r="BD17" s="94">
        <v>1</v>
      </c>
      <c r="BE17" s="94">
        <v>1</v>
      </c>
      <c r="BF17" s="78"/>
    </row>
    <row r="18" spans="1:58" s="93" customFormat="1" ht="12.75">
      <c r="A18" s="79"/>
      <c r="B18" s="80" t="s">
        <v>78</v>
      </c>
      <c r="C18" s="91" t="s">
        <v>76</v>
      </c>
      <c r="D18" s="91"/>
      <c r="E18" s="92">
        <f t="shared" si="0"/>
        <v>1090.999999999999</v>
      </c>
      <c r="F18" s="95">
        <f>SUM(F13:F17)</f>
        <v>33</v>
      </c>
      <c r="G18" s="95">
        <f aca="true" t="shared" si="3" ref="G18:BE18">SUM(G13:G17)</f>
        <v>32.46</v>
      </c>
      <c r="H18" s="95">
        <f t="shared" si="3"/>
        <v>28.92</v>
      </c>
      <c r="I18" s="95">
        <f t="shared" si="3"/>
        <v>28.630000000000003</v>
      </c>
      <c r="J18" s="95">
        <f t="shared" si="3"/>
        <v>28.34</v>
      </c>
      <c r="K18" s="95">
        <f t="shared" si="3"/>
        <v>28.05</v>
      </c>
      <c r="L18" s="95">
        <f t="shared" si="3"/>
        <v>27.76</v>
      </c>
      <c r="M18" s="95">
        <f t="shared" si="3"/>
        <v>27.470000000000002</v>
      </c>
      <c r="N18" s="95">
        <f t="shared" si="3"/>
        <v>27.17999999999999</v>
      </c>
      <c r="O18" s="95">
        <f t="shared" si="3"/>
        <v>26.88999999999999</v>
      </c>
      <c r="P18" s="95">
        <f t="shared" si="3"/>
        <v>25.599999999999987</v>
      </c>
      <c r="Q18" s="95">
        <f t="shared" si="3"/>
        <v>25.30999999999999</v>
      </c>
      <c r="R18" s="95">
        <f t="shared" si="3"/>
        <v>25.01999999999999</v>
      </c>
      <c r="S18" s="95">
        <f t="shared" si="3"/>
        <v>24.72999999999999</v>
      </c>
      <c r="T18" s="95">
        <f t="shared" si="3"/>
        <v>24.43999999999999</v>
      </c>
      <c r="U18" s="95">
        <f t="shared" si="3"/>
        <v>24.14999999999999</v>
      </c>
      <c r="V18" s="95">
        <f t="shared" si="3"/>
        <v>23.859999999999992</v>
      </c>
      <c r="W18" s="95">
        <f t="shared" si="3"/>
        <v>23.569999999999993</v>
      </c>
      <c r="X18" s="95">
        <f t="shared" si="3"/>
        <v>23.27999999999999</v>
      </c>
      <c r="Y18" s="95">
        <f t="shared" si="3"/>
        <v>21.98999999999999</v>
      </c>
      <c r="Z18" s="95">
        <f t="shared" si="3"/>
        <v>21.69999999999999</v>
      </c>
      <c r="AA18" s="95">
        <f t="shared" si="3"/>
        <v>21.409999999999993</v>
      </c>
      <c r="AB18" s="95">
        <f t="shared" si="3"/>
        <v>21.119999999999983</v>
      </c>
      <c r="AC18" s="95">
        <f t="shared" si="3"/>
        <v>20.829999999999977</v>
      </c>
      <c r="AD18" s="95">
        <f t="shared" si="3"/>
        <v>20.539999999999978</v>
      </c>
      <c r="AE18" s="95">
        <f t="shared" si="3"/>
        <v>20.24999999999998</v>
      </c>
      <c r="AF18" s="95">
        <f t="shared" si="3"/>
        <v>20.15999999999998</v>
      </c>
      <c r="AG18" s="95">
        <f t="shared" si="3"/>
        <v>20.06999999999998</v>
      </c>
      <c r="AH18" s="95">
        <f t="shared" si="3"/>
        <v>19.97999999999998</v>
      </c>
      <c r="AI18" s="95">
        <f t="shared" si="3"/>
        <v>18.88999999999998</v>
      </c>
      <c r="AJ18" s="95">
        <f t="shared" si="3"/>
        <v>18.79999999999998</v>
      </c>
      <c r="AK18" s="95">
        <f t="shared" si="3"/>
        <v>18.70999999999998</v>
      </c>
      <c r="AL18" s="95">
        <f t="shared" si="3"/>
        <v>18.61999999999998</v>
      </c>
      <c r="AM18" s="95">
        <f t="shared" si="3"/>
        <v>18.52999999999998</v>
      </c>
      <c r="AN18" s="95">
        <f t="shared" si="3"/>
        <v>18.43999999999998</v>
      </c>
      <c r="AO18" s="95">
        <f t="shared" si="3"/>
        <v>18.34999999999998</v>
      </c>
      <c r="AP18" s="95">
        <f t="shared" si="3"/>
        <v>18.25999999999997</v>
      </c>
      <c r="AQ18" s="95">
        <f t="shared" si="3"/>
        <v>18.16999999999997</v>
      </c>
      <c r="AR18" s="95">
        <f t="shared" si="3"/>
        <v>18.07999999999997</v>
      </c>
      <c r="AS18" s="95">
        <f t="shared" si="3"/>
        <v>17.48999999999997</v>
      </c>
      <c r="AT18" s="95">
        <f t="shared" si="3"/>
        <v>17.39999999999997</v>
      </c>
      <c r="AU18" s="95">
        <f t="shared" si="3"/>
        <v>17.30999999999997</v>
      </c>
      <c r="AV18" s="95">
        <f t="shared" si="3"/>
        <v>17.21999999999997</v>
      </c>
      <c r="AW18" s="95">
        <f t="shared" si="3"/>
        <v>17.12999999999997</v>
      </c>
      <c r="AX18" s="95">
        <f t="shared" si="3"/>
        <v>17.03999999999997</v>
      </c>
      <c r="AY18" s="95">
        <f t="shared" si="3"/>
        <v>16.94999999999997</v>
      </c>
      <c r="AZ18" s="95">
        <f t="shared" si="3"/>
        <v>16.85999999999997</v>
      </c>
      <c r="BA18" s="95">
        <f t="shared" si="3"/>
        <v>16.76999999999997</v>
      </c>
      <c r="BB18" s="95">
        <f t="shared" si="3"/>
        <v>16.67999999999997</v>
      </c>
      <c r="BC18" s="95">
        <f t="shared" si="3"/>
        <v>16.589999999999968</v>
      </c>
      <c r="BD18" s="95">
        <f t="shared" si="3"/>
        <v>1</v>
      </c>
      <c r="BE18" s="95">
        <f t="shared" si="3"/>
        <v>1</v>
      </c>
      <c r="BF18" s="75"/>
    </row>
    <row r="19" spans="1:58" s="93" customFormat="1" ht="12.75">
      <c r="A19" s="79"/>
      <c r="B19" s="80" t="s">
        <v>78</v>
      </c>
      <c r="C19" s="91" t="s">
        <v>81</v>
      </c>
      <c r="D19" s="91"/>
      <c r="E19" s="92">
        <f t="shared" si="0"/>
        <v>1634.9999999999989</v>
      </c>
      <c r="F19" s="95">
        <f>F6+F12+F18</f>
        <v>132.8</v>
      </c>
      <c r="G19" s="95">
        <f aca="true" t="shared" si="4" ref="G19:BE19">G6+G12+G18</f>
        <v>132.06</v>
      </c>
      <c r="H19" s="95">
        <f t="shared" si="4"/>
        <v>128.32</v>
      </c>
      <c r="I19" s="95">
        <f t="shared" si="4"/>
        <v>127.83000000000001</v>
      </c>
      <c r="J19" s="95">
        <f t="shared" si="4"/>
        <v>127.34</v>
      </c>
      <c r="K19" s="95">
        <f t="shared" si="4"/>
        <v>126.85</v>
      </c>
      <c r="L19" s="95">
        <f t="shared" si="4"/>
        <v>126.36</v>
      </c>
      <c r="M19" s="95">
        <f t="shared" si="4"/>
        <v>125.87</v>
      </c>
      <c r="N19" s="95">
        <f t="shared" si="4"/>
        <v>125.38</v>
      </c>
      <c r="O19" s="95">
        <f t="shared" si="4"/>
        <v>123.88999999999999</v>
      </c>
      <c r="P19" s="95">
        <f t="shared" si="4"/>
        <v>21.599999999999987</v>
      </c>
      <c r="Q19" s="95">
        <f t="shared" si="4"/>
        <v>20.30999999999999</v>
      </c>
      <c r="R19" s="95">
        <f t="shared" si="4"/>
        <v>19.01999999999999</v>
      </c>
      <c r="S19" s="95">
        <f t="shared" si="4"/>
        <v>17.72999999999999</v>
      </c>
      <c r="T19" s="95">
        <f t="shared" si="4"/>
        <v>16.43999999999999</v>
      </c>
      <c r="U19" s="95">
        <f t="shared" si="4"/>
        <v>15.149999999999991</v>
      </c>
      <c r="V19" s="95">
        <f t="shared" si="4"/>
        <v>13.859999999999992</v>
      </c>
      <c r="W19" s="95">
        <f t="shared" si="4"/>
        <v>12.569999999999993</v>
      </c>
      <c r="X19" s="95">
        <f t="shared" si="4"/>
        <v>11.27999999999999</v>
      </c>
      <c r="Y19" s="95">
        <f t="shared" si="4"/>
        <v>9.989999999999991</v>
      </c>
      <c r="Z19" s="95">
        <f t="shared" si="4"/>
        <v>9.699999999999989</v>
      </c>
      <c r="AA19" s="95">
        <f t="shared" si="4"/>
        <v>9.409999999999993</v>
      </c>
      <c r="AB19" s="95">
        <f t="shared" si="4"/>
        <v>9.119999999999983</v>
      </c>
      <c r="AC19" s="95">
        <f t="shared" si="4"/>
        <v>8.829999999999977</v>
      </c>
      <c r="AD19" s="95">
        <f t="shared" si="4"/>
        <v>8.539999999999978</v>
      </c>
      <c r="AE19" s="95">
        <f t="shared" si="4"/>
        <v>8.249999999999979</v>
      </c>
      <c r="AF19" s="95">
        <f t="shared" si="4"/>
        <v>8.159999999999979</v>
      </c>
      <c r="AG19" s="95">
        <f t="shared" si="4"/>
        <v>8.069999999999979</v>
      </c>
      <c r="AH19" s="95">
        <f t="shared" si="4"/>
        <v>7.979999999999979</v>
      </c>
      <c r="AI19" s="95">
        <f t="shared" si="4"/>
        <v>6.889999999999979</v>
      </c>
      <c r="AJ19" s="95">
        <f t="shared" si="4"/>
        <v>6.799999999999979</v>
      </c>
      <c r="AK19" s="95">
        <f t="shared" si="4"/>
        <v>6.7099999999999795</v>
      </c>
      <c r="AL19" s="95">
        <f t="shared" si="4"/>
        <v>6.61999999999998</v>
      </c>
      <c r="AM19" s="95">
        <f t="shared" si="4"/>
        <v>6.52999999999998</v>
      </c>
      <c r="AN19" s="95">
        <f t="shared" si="4"/>
        <v>6.43999999999998</v>
      </c>
      <c r="AO19" s="95">
        <f t="shared" si="4"/>
        <v>6.34999999999998</v>
      </c>
      <c r="AP19" s="95">
        <f t="shared" si="4"/>
        <v>6.25999999999997</v>
      </c>
      <c r="AQ19" s="95">
        <f t="shared" si="4"/>
        <v>6.16999999999997</v>
      </c>
      <c r="AR19" s="95">
        <f t="shared" si="4"/>
        <v>6.07999999999997</v>
      </c>
      <c r="AS19" s="95">
        <f t="shared" si="4"/>
        <v>5.48999999999997</v>
      </c>
      <c r="AT19" s="95">
        <f t="shared" si="4"/>
        <v>5.39999999999997</v>
      </c>
      <c r="AU19" s="95">
        <f t="shared" si="4"/>
        <v>5.30999999999997</v>
      </c>
      <c r="AV19" s="95">
        <f t="shared" si="4"/>
        <v>5.21999999999997</v>
      </c>
      <c r="AW19" s="95">
        <f t="shared" si="4"/>
        <v>5.129999999999971</v>
      </c>
      <c r="AX19" s="95">
        <f t="shared" si="4"/>
        <v>5.039999999999971</v>
      </c>
      <c r="AY19" s="95">
        <f t="shared" si="4"/>
        <v>4.949999999999971</v>
      </c>
      <c r="AZ19" s="95">
        <f t="shared" si="4"/>
        <v>4.859999999999971</v>
      </c>
      <c r="BA19" s="95">
        <f t="shared" si="4"/>
        <v>4.769999999999971</v>
      </c>
      <c r="BB19" s="95">
        <f t="shared" si="4"/>
        <v>4.679999999999971</v>
      </c>
      <c r="BC19" s="95">
        <f t="shared" si="4"/>
        <v>4.589999999999968</v>
      </c>
      <c r="BD19" s="95">
        <f t="shared" si="4"/>
        <v>1</v>
      </c>
      <c r="BE19" s="95">
        <f t="shared" si="4"/>
        <v>1</v>
      </c>
      <c r="BF19" s="75"/>
    </row>
    <row r="21" spans="1:58" ht="12.75">
      <c r="A21" s="79" t="s">
        <v>83</v>
      </c>
      <c r="F21" s="78">
        <v>1</v>
      </c>
      <c r="G21" s="78">
        <v>2</v>
      </c>
      <c r="H21" s="78">
        <v>3</v>
      </c>
      <c r="I21" s="78">
        <v>4</v>
      </c>
      <c r="J21" s="78">
        <v>5</v>
      </c>
      <c r="K21" s="78">
        <v>6</v>
      </c>
      <c r="L21" s="78">
        <v>7</v>
      </c>
      <c r="M21" s="78">
        <v>8</v>
      </c>
      <c r="N21" s="78">
        <v>9</v>
      </c>
      <c r="O21" s="78">
        <v>10</v>
      </c>
      <c r="P21" s="78">
        <v>11</v>
      </c>
      <c r="Q21" s="78">
        <v>12</v>
      </c>
      <c r="R21" s="78">
        <v>13</v>
      </c>
      <c r="S21" s="78">
        <v>14</v>
      </c>
      <c r="T21" s="78">
        <v>15</v>
      </c>
      <c r="U21" s="78">
        <v>16</v>
      </c>
      <c r="V21" s="78">
        <v>17</v>
      </c>
      <c r="W21" s="78">
        <v>18</v>
      </c>
      <c r="X21" s="78">
        <v>19</v>
      </c>
      <c r="Y21" s="78">
        <v>20</v>
      </c>
      <c r="Z21" s="78">
        <v>21</v>
      </c>
      <c r="AA21" s="78">
        <v>22</v>
      </c>
      <c r="AB21" s="78">
        <v>23</v>
      </c>
      <c r="AC21" s="78">
        <v>24</v>
      </c>
      <c r="AD21" s="78">
        <v>25</v>
      </c>
      <c r="AE21" s="78">
        <v>26</v>
      </c>
      <c r="AF21" s="78">
        <v>27</v>
      </c>
      <c r="AG21" s="78">
        <v>28</v>
      </c>
      <c r="AH21" s="78">
        <v>29</v>
      </c>
      <c r="AI21" s="78">
        <v>30</v>
      </c>
      <c r="AJ21" s="78">
        <v>31</v>
      </c>
      <c r="AK21" s="78">
        <v>32</v>
      </c>
      <c r="AL21" s="78">
        <v>33</v>
      </c>
      <c r="AM21" s="78">
        <v>34</v>
      </c>
      <c r="AN21" s="78">
        <v>35</v>
      </c>
      <c r="AO21" s="78">
        <v>36</v>
      </c>
      <c r="AP21" s="78">
        <v>37</v>
      </c>
      <c r="AQ21" s="78">
        <v>38</v>
      </c>
      <c r="AR21" s="78">
        <v>39</v>
      </c>
      <c r="AS21" s="78">
        <v>40</v>
      </c>
      <c r="AT21" s="78">
        <v>41</v>
      </c>
      <c r="AU21" s="78">
        <v>42</v>
      </c>
      <c r="AV21" s="78">
        <v>43</v>
      </c>
      <c r="AW21" s="78">
        <v>44</v>
      </c>
      <c r="AX21" s="78">
        <v>45</v>
      </c>
      <c r="AY21" s="78">
        <v>46</v>
      </c>
      <c r="AZ21" s="78">
        <v>47</v>
      </c>
      <c r="BA21" s="78">
        <v>48</v>
      </c>
      <c r="BB21" s="78">
        <v>49</v>
      </c>
      <c r="BC21" s="78">
        <v>50</v>
      </c>
      <c r="BD21" s="78">
        <v>51</v>
      </c>
      <c r="BE21" s="78">
        <v>52</v>
      </c>
      <c r="BF21" s="78"/>
    </row>
    <row r="22" spans="6:58" ht="12.75">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row>
    <row r="23" spans="2:58" ht="12.75">
      <c r="B23" s="85" t="s">
        <v>83</v>
      </c>
      <c r="C23" s="85" t="s">
        <v>74</v>
      </c>
      <c r="D23" s="84"/>
      <c r="E23" s="89">
        <f>SUM(F23:BE23)</f>
        <v>24.02399999999999</v>
      </c>
      <c r="F23" s="89">
        <f>Revenue!F16</f>
        <v>0.05279999999999999</v>
      </c>
      <c r="G23" s="89">
        <f>Revenue!G16</f>
        <v>0.10559999999999999</v>
      </c>
      <c r="H23" s="89">
        <f>Revenue!H16</f>
        <v>0.15839999999999999</v>
      </c>
      <c r="I23" s="89">
        <f>Revenue!I16</f>
        <v>0.21119999999999997</v>
      </c>
      <c r="J23" s="89">
        <f>Revenue!J16</f>
        <v>0.264</v>
      </c>
      <c r="K23" s="89">
        <f>Revenue!K16</f>
        <v>0.31679999999999997</v>
      </c>
      <c r="L23" s="89">
        <f>Revenue!L16</f>
        <v>0.36959999999999993</v>
      </c>
      <c r="M23" s="89">
        <f>Revenue!M16</f>
        <v>0.42239999999999994</v>
      </c>
      <c r="N23" s="89">
        <f>Revenue!N16</f>
        <v>0.4751999999999999</v>
      </c>
      <c r="O23" s="89">
        <f>Revenue!O16</f>
        <v>0.528</v>
      </c>
      <c r="P23" s="89">
        <f>Revenue!P16</f>
        <v>0.528</v>
      </c>
      <c r="Q23" s="89">
        <f>Revenue!Q16</f>
        <v>0.528</v>
      </c>
      <c r="R23" s="89">
        <f>Revenue!R16</f>
        <v>0.528</v>
      </c>
      <c r="S23" s="89">
        <f>Revenue!S16</f>
        <v>0.528</v>
      </c>
      <c r="T23" s="89">
        <f>Revenue!T16</f>
        <v>0.528</v>
      </c>
      <c r="U23" s="89">
        <f>Revenue!U16</f>
        <v>0.528</v>
      </c>
      <c r="V23" s="89">
        <f>Revenue!V16</f>
        <v>0.528</v>
      </c>
      <c r="W23" s="89">
        <f>Revenue!W16</f>
        <v>0.528</v>
      </c>
      <c r="X23" s="89">
        <f>Revenue!X16</f>
        <v>0.528</v>
      </c>
      <c r="Y23" s="89">
        <f>Revenue!Y16</f>
        <v>0.528</v>
      </c>
      <c r="Z23" s="89">
        <f>Revenue!Z16</f>
        <v>0.528</v>
      </c>
      <c r="AA23" s="89">
        <f>Revenue!AA16</f>
        <v>0.528</v>
      </c>
      <c r="AB23" s="89">
        <f>Revenue!AB16</f>
        <v>0.528</v>
      </c>
      <c r="AC23" s="89">
        <f>Revenue!AC16</f>
        <v>0.528</v>
      </c>
      <c r="AD23" s="89">
        <f>Revenue!AD16</f>
        <v>0.528</v>
      </c>
      <c r="AE23" s="89">
        <f>Revenue!AE16</f>
        <v>0.528</v>
      </c>
      <c r="AF23" s="89">
        <f>Revenue!AF16</f>
        <v>0.528</v>
      </c>
      <c r="AG23" s="89">
        <f>Revenue!AG16</f>
        <v>0.528</v>
      </c>
      <c r="AH23" s="89">
        <f>Revenue!AH16</f>
        <v>0.528</v>
      </c>
      <c r="AI23" s="89">
        <f>Revenue!AI16</f>
        <v>0.528</v>
      </c>
      <c r="AJ23" s="89">
        <f>Revenue!AJ16</f>
        <v>0.528</v>
      </c>
      <c r="AK23" s="89">
        <f>Revenue!AK16</f>
        <v>0.528</v>
      </c>
      <c r="AL23" s="89">
        <f>Revenue!AL16</f>
        <v>0.528</v>
      </c>
      <c r="AM23" s="89">
        <f>Revenue!AM16</f>
        <v>0.528</v>
      </c>
      <c r="AN23" s="89">
        <f>Revenue!AN16</f>
        <v>0.528</v>
      </c>
      <c r="AO23" s="89">
        <f>Revenue!AO16</f>
        <v>0.528</v>
      </c>
      <c r="AP23" s="89">
        <f>Revenue!AP16</f>
        <v>0.528</v>
      </c>
      <c r="AQ23" s="89">
        <f>Revenue!AQ16</f>
        <v>0.528</v>
      </c>
      <c r="AR23" s="89">
        <f>Revenue!AR16</f>
        <v>0.528</v>
      </c>
      <c r="AS23" s="89">
        <f>Revenue!AS16</f>
        <v>0.528</v>
      </c>
      <c r="AT23" s="89">
        <f>Revenue!AT16</f>
        <v>0.528</v>
      </c>
      <c r="AU23" s="89">
        <f>Revenue!AU16</f>
        <v>0.528</v>
      </c>
      <c r="AV23" s="89">
        <f>Revenue!AV16</f>
        <v>0.528</v>
      </c>
      <c r="AW23" s="89">
        <f>Revenue!AW16</f>
        <v>0.528</v>
      </c>
      <c r="AX23" s="89">
        <f>Revenue!AX16</f>
        <v>0.528</v>
      </c>
      <c r="AY23" s="89">
        <f>Revenue!AY16</f>
        <v>0.528</v>
      </c>
      <c r="AZ23" s="89">
        <f>Revenue!AZ16</f>
        <v>0.528</v>
      </c>
      <c r="BA23" s="89">
        <f>Revenue!BA16</f>
        <v>0.528</v>
      </c>
      <c r="BB23" s="89">
        <f>Revenue!BB16</f>
        <v>0.528</v>
      </c>
      <c r="BC23" s="89">
        <f>Revenue!BC16</f>
        <v>0.528</v>
      </c>
      <c r="BD23" s="89">
        <f>Revenue!BD16</f>
        <v>0</v>
      </c>
      <c r="BE23" s="89">
        <f>Revenue!BE16</f>
        <v>0</v>
      </c>
      <c r="BF23" s="78"/>
    </row>
    <row r="24" spans="2:58" ht="12.75">
      <c r="B24" s="85" t="s">
        <v>83</v>
      </c>
      <c r="C24" s="85" t="s">
        <v>75</v>
      </c>
      <c r="D24" s="84"/>
      <c r="E24" s="89">
        <f>SUM(F24:BE24)</f>
        <v>81.46710680263539</v>
      </c>
      <c r="F24" s="89">
        <f>Capex!F16</f>
        <v>5.766666666666667</v>
      </c>
      <c r="G24" s="89">
        <f>Capex!G16</f>
        <v>5.849999999999998</v>
      </c>
      <c r="H24" s="89">
        <f>Capex!H16</f>
        <v>5.933749999999995</v>
      </c>
      <c r="I24" s="89">
        <f>Capex!I16</f>
        <v>6.0179187499999935</v>
      </c>
      <c r="J24" s="89">
        <f>Capex!J16</f>
        <v>6.102508343749993</v>
      </c>
      <c r="K24" s="89">
        <f>Capex!K16</f>
        <v>6.187520885468739</v>
      </c>
      <c r="L24" s="89">
        <f>Capex!L16</f>
        <v>8.77295848989608</v>
      </c>
      <c r="M24" s="89">
        <f>Capex!M16</f>
        <v>8.858823282345558</v>
      </c>
      <c r="N24" s="89">
        <f>Capex!N16</f>
        <v>8.945117398757285</v>
      </c>
      <c r="O24" s="89">
        <f>Capex!O16</f>
        <v>9.03184298575107</v>
      </c>
      <c r="P24" s="89">
        <f>Capex!P16</f>
        <v>2.4999999999999996</v>
      </c>
      <c r="Q24" s="89">
        <f>Capex!Q16</f>
        <v>2.4999999999999996</v>
      </c>
      <c r="R24" s="89">
        <f>Capex!R16</f>
        <v>2.4999999999999996</v>
      </c>
      <c r="S24" s="89">
        <f>Capex!S16</f>
        <v>2.4999999999999996</v>
      </c>
      <c r="T24" s="89">
        <f>Capex!T16</f>
        <v>0</v>
      </c>
      <c r="U24" s="89">
        <f>Capex!U16</f>
        <v>0</v>
      </c>
      <c r="V24" s="89">
        <f>Capex!V16</f>
        <v>0</v>
      </c>
      <c r="W24" s="89">
        <f>Capex!W16</f>
        <v>0</v>
      </c>
      <c r="X24" s="89">
        <f>Capex!X16</f>
        <v>0</v>
      </c>
      <c r="Y24" s="89">
        <f>Capex!Y16</f>
        <v>0</v>
      </c>
      <c r="Z24" s="89">
        <f>Capex!Z16</f>
        <v>0</v>
      </c>
      <c r="AA24" s="89">
        <f>Capex!AA16</f>
        <v>0</v>
      </c>
      <c r="AB24" s="89">
        <f>Capex!AB16</f>
        <v>0</v>
      </c>
      <c r="AC24" s="89">
        <f>Capex!AC16</f>
        <v>0</v>
      </c>
      <c r="AD24" s="89">
        <f>Capex!AD16</f>
        <v>0</v>
      </c>
      <c r="AE24" s="89">
        <f>Capex!AE16</f>
        <v>0</v>
      </c>
      <c r="AF24" s="89">
        <f>Capex!AF16</f>
        <v>0</v>
      </c>
      <c r="AG24" s="89">
        <f>Capex!AG16</f>
        <v>0</v>
      </c>
      <c r="AH24" s="89">
        <f>Capex!AH16</f>
        <v>0</v>
      </c>
      <c r="AI24" s="89">
        <f>Capex!AI16</f>
        <v>0</v>
      </c>
      <c r="AJ24" s="89">
        <f>Capex!AJ16</f>
        <v>0</v>
      </c>
      <c r="AK24" s="89">
        <f>Capex!AK16</f>
        <v>0</v>
      </c>
      <c r="AL24" s="89">
        <f>Capex!AL16</f>
        <v>0</v>
      </c>
      <c r="AM24" s="89">
        <f>Capex!AM16</f>
        <v>0</v>
      </c>
      <c r="AN24" s="89">
        <f>Capex!AN16</f>
        <v>0</v>
      </c>
      <c r="AO24" s="89">
        <f>Capex!AO16</f>
        <v>0</v>
      </c>
      <c r="AP24" s="89">
        <f>Capex!AP16</f>
        <v>0</v>
      </c>
      <c r="AQ24" s="89">
        <f>Capex!AQ16</f>
        <v>0</v>
      </c>
      <c r="AR24" s="89">
        <f>Capex!AR16</f>
        <v>0</v>
      </c>
      <c r="AS24" s="89">
        <f>Capex!AS16</f>
        <v>0</v>
      </c>
      <c r="AT24" s="89">
        <f>Capex!AT16</f>
        <v>0</v>
      </c>
      <c r="AU24" s="89">
        <f>Capex!AU16</f>
        <v>0</v>
      </c>
      <c r="AV24" s="89">
        <f>Capex!AV16</f>
        <v>0</v>
      </c>
      <c r="AW24" s="89">
        <f>Capex!AW16</f>
        <v>0</v>
      </c>
      <c r="AX24" s="89">
        <f>Capex!AX16</f>
        <v>0</v>
      </c>
      <c r="AY24" s="89">
        <f>Capex!AY16</f>
        <v>0</v>
      </c>
      <c r="AZ24" s="89">
        <f>Capex!AZ16</f>
        <v>0</v>
      </c>
      <c r="BA24" s="89">
        <f>Capex!BA16</f>
        <v>0</v>
      </c>
      <c r="BB24" s="89">
        <f>Capex!BB16</f>
        <v>0</v>
      </c>
      <c r="BC24" s="89">
        <f>Capex!BC16</f>
        <v>0</v>
      </c>
      <c r="BD24" s="89">
        <f>Capex!BD16</f>
        <v>0</v>
      </c>
      <c r="BE24" s="89">
        <f>Capex!BE16</f>
        <v>0</v>
      </c>
      <c r="BF24" s="78"/>
    </row>
    <row r="25" spans="2:58" ht="12.75">
      <c r="B25" s="85" t="s">
        <v>83</v>
      </c>
      <c r="C25" s="85" t="s">
        <v>76</v>
      </c>
      <c r="D25" s="84"/>
      <c r="E25" s="89">
        <f>SUM(F25:BE25)</f>
        <v>170.1968217293226</v>
      </c>
      <c r="F25" s="89">
        <f>Opex!F16</f>
        <v>1.801683333333332</v>
      </c>
      <c r="G25" s="89">
        <f>Opex!G16</f>
        <v>1.829072170291762</v>
      </c>
      <c r="H25" s="89">
        <f>Opex!H16</f>
        <v>1.7479739727510697</v>
      </c>
      <c r="I25" s="89">
        <f>Opex!I16</f>
        <v>1.778648962524174</v>
      </c>
      <c r="J25" s="89">
        <f>Opex!J16</f>
        <v>1.8087822158596025</v>
      </c>
      <c r="K25" s="89">
        <f>Opex!K16</f>
        <v>1.8383692229220208</v>
      </c>
      <c r="L25" s="89">
        <f>Opex!L16</f>
        <v>1.8674054423211528</v>
      </c>
      <c r="M25" s="89">
        <f>Opex!M16</f>
        <v>1.8958863009089761</v>
      </c>
      <c r="N25" s="89">
        <f>Opex!N16</f>
        <v>1.9238071935756795</v>
      </c>
      <c r="O25" s="89">
        <f>Opex!O16</f>
        <v>2.1178301497110414</v>
      </c>
      <c r="P25" s="89">
        <f>Opex!P16</f>
        <v>2.2821008568200174</v>
      </c>
      <c r="Q25" s="89">
        <f>Opex!Q16</f>
        <v>2.473694256729258</v>
      </c>
      <c r="R25" s="89">
        <f>Opex!R16</f>
        <v>2.6647025149941252</v>
      </c>
      <c r="S25" s="89">
        <f>Opex!S16</f>
        <v>2.8551208314336325</v>
      </c>
      <c r="T25" s="89">
        <f>Opex!T16</f>
        <v>3.044944372493521</v>
      </c>
      <c r="U25" s="89">
        <f>Opex!U16</f>
        <v>3.234168271032541</v>
      </c>
      <c r="V25" s="89">
        <f>Opex!V16</f>
        <v>3.422787626107407</v>
      </c>
      <c r="W25" s="89">
        <f>Opex!W16</f>
        <v>3.61079750275647</v>
      </c>
      <c r="X25" s="89">
        <f>Opex!X16</f>
        <v>3.798192931782047</v>
      </c>
      <c r="Y25" s="89">
        <f>Opex!Y16</f>
        <v>3.7773082349106737</v>
      </c>
      <c r="Z25" s="89">
        <f>Opex!Z16</f>
        <v>3.7954476929331546</v>
      </c>
      <c r="AA25" s="89">
        <f>Opex!AA16</f>
        <v>3.8129508613091083</v>
      </c>
      <c r="AB25" s="89">
        <f>Opex!AB16</f>
        <v>3.829812598059402</v>
      </c>
      <c r="AC25" s="89">
        <f>Opex!AC16</f>
        <v>3.84602772569236</v>
      </c>
      <c r="AD25" s="89">
        <f>Opex!AD16</f>
        <v>3.8615910309771753</v>
      </c>
      <c r="AE25" s="89">
        <f>Opex!AE16</f>
        <v>3.876497264715962</v>
      </c>
      <c r="AF25" s="89">
        <f>Opex!AF16</f>
        <v>3.897518607862256</v>
      </c>
      <c r="AG25" s="89">
        <f>Opex!AG16</f>
        <v>3.918429537610072</v>
      </c>
      <c r="AH25" s="89">
        <f>Opex!AH16</f>
        <v>3.939228874968885</v>
      </c>
      <c r="AI25" s="89">
        <f>Opex!AI16</f>
        <v>3.9051610110076567</v>
      </c>
      <c r="AJ25" s="89">
        <f>Opex!AJ16</f>
        <v>3.924319424916967</v>
      </c>
      <c r="AK25" s="89">
        <f>Opex!AK16</f>
        <v>3.9433555842170036</v>
      </c>
      <c r="AL25" s="89">
        <f>Opex!AL16</f>
        <v>3.9622682380783627</v>
      </c>
      <c r="AM25" s="89">
        <f>Opex!AM16</f>
        <v>3.9810561262197113</v>
      </c>
      <c r="AN25" s="89">
        <f>Opex!AN16</f>
        <v>3.999717978844542</v>
      </c>
      <c r="AO25" s="89">
        <f>Opex!AO16</f>
        <v>4.0182525165775225</v>
      </c>
      <c r="AP25" s="89">
        <f>Opex!AP16</f>
        <v>4.036658450400456</v>
      </c>
      <c r="AQ25" s="89">
        <f>Opex!AQ16</f>
        <v>4.054934481587836</v>
      </c>
      <c r="AR25" s="89">
        <f>Opex!AR16</f>
        <v>4.073079301641998</v>
      </c>
      <c r="AS25" s="89">
        <f>Opex!AS16</f>
        <v>4.0564823206262055</v>
      </c>
      <c r="AT25" s="89">
        <f>Opex!AT16</f>
        <v>4.0736175104395</v>
      </c>
      <c r="AU25" s="89">
        <f>Opex!AU16</f>
        <v>4.090613788123733</v>
      </c>
      <c r="AV25" s="89">
        <f>Opex!AV16</f>
        <v>4.107469786854907</v>
      </c>
      <c r="AW25" s="89">
        <f>Opex!AW16</f>
        <v>4.124184129613585</v>
      </c>
      <c r="AX25" s="89">
        <f>Opex!AX16</f>
        <v>4.140755429117113</v>
      </c>
      <c r="AY25" s="89">
        <f>Opex!AY16</f>
        <v>4.157182287751406</v>
      </c>
      <c r="AZ25" s="89">
        <f>Opex!AZ16</f>
        <v>4.173463297502322</v>
      </c>
      <c r="BA25" s="89">
        <f>Opex!BA16</f>
        <v>4.189597039886599</v>
      </c>
      <c r="BB25" s="89">
        <f>Opex!BB16</f>
        <v>4.205582085882364</v>
      </c>
      <c r="BC25" s="89">
        <f>Opex!BC16</f>
        <v>4.22141699585921</v>
      </c>
      <c r="BD25" s="89">
        <f>Opex!BD16</f>
        <v>0.10265153451562657</v>
      </c>
      <c r="BE25" s="89">
        <f>Opex!BE16</f>
        <v>0.10422185227113025</v>
      </c>
      <c r="BF25" s="78"/>
    </row>
    <row r="26" spans="2:58" ht="12.75">
      <c r="B26" s="85" t="s">
        <v>83</v>
      </c>
      <c r="C26" s="85" t="s">
        <v>81</v>
      </c>
      <c r="D26" s="84"/>
      <c r="E26" s="89">
        <f>SUM(F26:BE26)</f>
        <v>275.68792853195794</v>
      </c>
      <c r="F26" s="89">
        <f>SUM(F23:F25)</f>
        <v>7.621149999999999</v>
      </c>
      <c r="G26" s="89">
        <f aca="true" t="shared" si="5" ref="G26:BE26">SUM(G23:G25)</f>
        <v>7.78467217029176</v>
      </c>
      <c r="H26" s="89">
        <f t="shared" si="5"/>
        <v>7.840123972751066</v>
      </c>
      <c r="I26" s="89">
        <f t="shared" si="5"/>
        <v>8.007767712524167</v>
      </c>
      <c r="J26" s="89">
        <f t="shared" si="5"/>
        <v>8.175290559609596</v>
      </c>
      <c r="K26" s="89">
        <f t="shared" si="5"/>
        <v>8.34269010839076</v>
      </c>
      <c r="L26" s="89">
        <f t="shared" si="5"/>
        <v>11.009963932217232</v>
      </c>
      <c r="M26" s="89">
        <f t="shared" si="5"/>
        <v>11.177109583254534</v>
      </c>
      <c r="N26" s="89">
        <f t="shared" si="5"/>
        <v>11.344124592332964</v>
      </c>
      <c r="O26" s="89">
        <f t="shared" si="5"/>
        <v>11.677673135462111</v>
      </c>
      <c r="P26" s="89">
        <f t="shared" si="5"/>
        <v>5.310100856820017</v>
      </c>
      <c r="Q26" s="89">
        <f t="shared" si="5"/>
        <v>5.501694256729257</v>
      </c>
      <c r="R26" s="89">
        <f t="shared" si="5"/>
        <v>5.692702514994124</v>
      </c>
      <c r="S26" s="89">
        <f t="shared" si="5"/>
        <v>5.883120831433632</v>
      </c>
      <c r="T26" s="89">
        <f t="shared" si="5"/>
        <v>3.572944372493521</v>
      </c>
      <c r="U26" s="89">
        <f t="shared" si="5"/>
        <v>3.762168271032541</v>
      </c>
      <c r="V26" s="89">
        <f t="shared" si="5"/>
        <v>3.950787626107407</v>
      </c>
      <c r="W26" s="89">
        <f t="shared" si="5"/>
        <v>4.13879750275647</v>
      </c>
      <c r="X26" s="89">
        <f t="shared" si="5"/>
        <v>4.326192931782047</v>
      </c>
      <c r="Y26" s="89">
        <f t="shared" si="5"/>
        <v>4.305308234910674</v>
      </c>
      <c r="Z26" s="89">
        <f t="shared" si="5"/>
        <v>4.323447692933154</v>
      </c>
      <c r="AA26" s="89">
        <f t="shared" si="5"/>
        <v>4.340950861309109</v>
      </c>
      <c r="AB26" s="89">
        <f t="shared" si="5"/>
        <v>4.357812598059402</v>
      </c>
      <c r="AC26" s="89">
        <f t="shared" si="5"/>
        <v>4.374027725692359</v>
      </c>
      <c r="AD26" s="89">
        <f t="shared" si="5"/>
        <v>4.389591030977176</v>
      </c>
      <c r="AE26" s="89">
        <f t="shared" si="5"/>
        <v>4.404497264715962</v>
      </c>
      <c r="AF26" s="89">
        <f t="shared" si="5"/>
        <v>4.425518607862256</v>
      </c>
      <c r="AG26" s="89">
        <f t="shared" si="5"/>
        <v>4.446429537610072</v>
      </c>
      <c r="AH26" s="89">
        <f t="shared" si="5"/>
        <v>4.467228874968885</v>
      </c>
      <c r="AI26" s="89">
        <f t="shared" si="5"/>
        <v>4.433161011007657</v>
      </c>
      <c r="AJ26" s="89">
        <f t="shared" si="5"/>
        <v>4.452319424916967</v>
      </c>
      <c r="AK26" s="89">
        <f t="shared" si="5"/>
        <v>4.471355584217004</v>
      </c>
      <c r="AL26" s="89">
        <f t="shared" si="5"/>
        <v>4.490268238078363</v>
      </c>
      <c r="AM26" s="89">
        <f t="shared" si="5"/>
        <v>4.509056126219711</v>
      </c>
      <c r="AN26" s="89">
        <f t="shared" si="5"/>
        <v>4.527717978844542</v>
      </c>
      <c r="AO26" s="89">
        <f t="shared" si="5"/>
        <v>4.546252516577523</v>
      </c>
      <c r="AP26" s="89">
        <f t="shared" si="5"/>
        <v>4.564658450400456</v>
      </c>
      <c r="AQ26" s="89">
        <f t="shared" si="5"/>
        <v>4.582934481587836</v>
      </c>
      <c r="AR26" s="89">
        <f t="shared" si="5"/>
        <v>4.601079301641999</v>
      </c>
      <c r="AS26" s="89">
        <f t="shared" si="5"/>
        <v>4.584482320626206</v>
      </c>
      <c r="AT26" s="89">
        <f t="shared" si="5"/>
        <v>4.6016175104395</v>
      </c>
      <c r="AU26" s="89">
        <f t="shared" si="5"/>
        <v>4.618613788123733</v>
      </c>
      <c r="AV26" s="89">
        <f t="shared" si="5"/>
        <v>4.635469786854907</v>
      </c>
      <c r="AW26" s="89">
        <f t="shared" si="5"/>
        <v>4.652184129613586</v>
      </c>
      <c r="AX26" s="89">
        <f t="shared" si="5"/>
        <v>4.6687554291171125</v>
      </c>
      <c r="AY26" s="89">
        <f t="shared" si="5"/>
        <v>4.685182287751406</v>
      </c>
      <c r="AZ26" s="89">
        <f t="shared" si="5"/>
        <v>4.701463297502322</v>
      </c>
      <c r="BA26" s="89">
        <f t="shared" si="5"/>
        <v>4.7175970398865985</v>
      </c>
      <c r="BB26" s="89">
        <f t="shared" si="5"/>
        <v>4.7335820858823645</v>
      </c>
      <c r="BC26" s="89">
        <f t="shared" si="5"/>
        <v>4.74941699585921</v>
      </c>
      <c r="BD26" s="89">
        <f t="shared" si="5"/>
        <v>0.10265153451562657</v>
      </c>
      <c r="BE26" s="89">
        <f t="shared" si="5"/>
        <v>0.10422185227113025</v>
      </c>
      <c r="BF26" s="78"/>
    </row>
    <row r="27" spans="5:57" ht="12.75">
      <c r="E27" s="96"/>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row>
    <row r="28" spans="1:58" ht="12.75">
      <c r="A28" s="79" t="s">
        <v>329</v>
      </c>
      <c r="E28" s="96"/>
      <c r="F28" s="97">
        <v>1</v>
      </c>
      <c r="G28" s="97">
        <v>2</v>
      </c>
      <c r="H28" s="97">
        <v>3</v>
      </c>
      <c r="I28" s="97">
        <v>4</v>
      </c>
      <c r="J28" s="97">
        <v>5</v>
      </c>
      <c r="K28" s="97">
        <v>6</v>
      </c>
      <c r="L28" s="97">
        <v>7</v>
      </c>
      <c r="M28" s="97">
        <v>8</v>
      </c>
      <c r="N28" s="97">
        <v>9</v>
      </c>
      <c r="O28" s="97">
        <v>10</v>
      </c>
      <c r="P28" s="97">
        <v>11</v>
      </c>
      <c r="Q28" s="97">
        <v>12</v>
      </c>
      <c r="R28" s="97">
        <v>13</v>
      </c>
      <c r="S28" s="97">
        <v>14</v>
      </c>
      <c r="T28" s="97">
        <v>15</v>
      </c>
      <c r="U28" s="97">
        <v>16</v>
      </c>
      <c r="V28" s="97">
        <v>17</v>
      </c>
      <c r="W28" s="97">
        <v>18</v>
      </c>
      <c r="X28" s="97">
        <v>19</v>
      </c>
      <c r="Y28" s="97">
        <v>20</v>
      </c>
      <c r="Z28" s="97">
        <v>21</v>
      </c>
      <c r="AA28" s="97">
        <v>22</v>
      </c>
      <c r="AB28" s="97">
        <v>23</v>
      </c>
      <c r="AC28" s="97">
        <v>24</v>
      </c>
      <c r="AD28" s="97">
        <v>25</v>
      </c>
      <c r="AE28" s="97">
        <v>26</v>
      </c>
      <c r="AF28" s="97">
        <v>27</v>
      </c>
      <c r="AG28" s="97">
        <v>28</v>
      </c>
      <c r="AH28" s="97">
        <v>29</v>
      </c>
      <c r="AI28" s="97">
        <v>30</v>
      </c>
      <c r="AJ28" s="97">
        <v>31</v>
      </c>
      <c r="AK28" s="97">
        <v>32</v>
      </c>
      <c r="AL28" s="97">
        <v>33</v>
      </c>
      <c r="AM28" s="97">
        <v>34</v>
      </c>
      <c r="AN28" s="97">
        <v>35</v>
      </c>
      <c r="AO28" s="97">
        <v>36</v>
      </c>
      <c r="AP28" s="97">
        <v>37</v>
      </c>
      <c r="AQ28" s="97">
        <v>38</v>
      </c>
      <c r="AR28" s="97">
        <v>39</v>
      </c>
      <c r="AS28" s="97">
        <v>40</v>
      </c>
      <c r="AT28" s="97">
        <v>41</v>
      </c>
      <c r="AU28" s="97">
        <v>42</v>
      </c>
      <c r="AV28" s="97">
        <v>43</v>
      </c>
      <c r="AW28" s="97">
        <v>44</v>
      </c>
      <c r="AX28" s="97">
        <v>45</v>
      </c>
      <c r="AY28" s="97">
        <v>46</v>
      </c>
      <c r="AZ28" s="97">
        <v>47</v>
      </c>
      <c r="BA28" s="97">
        <v>48</v>
      </c>
      <c r="BB28" s="97">
        <v>49</v>
      </c>
      <c r="BC28" s="97">
        <v>50</v>
      </c>
      <c r="BD28" s="97">
        <v>51</v>
      </c>
      <c r="BE28" s="97">
        <v>52</v>
      </c>
      <c r="BF28" s="78"/>
    </row>
    <row r="29" spans="5:58" ht="12.75">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78"/>
    </row>
    <row r="30" spans="2:58" ht="12.75">
      <c r="B30" s="85" t="s">
        <v>549</v>
      </c>
      <c r="C30" s="85" t="s">
        <v>74</v>
      </c>
      <c r="D30" s="84"/>
      <c r="E30" s="89">
        <v>0</v>
      </c>
      <c r="F30" s="89">
        <f>_XLL.RISKOUTPUT(,"Output"&amp;TEXT(F28,"000"))+E30+F23</f>
        <v>0.05279999999999999</v>
      </c>
      <c r="G30" s="89">
        <f>_XLL.RISKOUTPUT(,"Output"&amp;TEXT(G28,"000"))+F30+G23</f>
        <v>0.15839999999999999</v>
      </c>
      <c r="H30" s="89">
        <f>_XLL.RISKOUTPUT(,"Output"&amp;TEXT(H28,"000"))+G30+H23</f>
        <v>0.31679999999999997</v>
      </c>
      <c r="I30" s="89">
        <f>_XLL.RISKOUTPUT(,"Output"&amp;TEXT(I28,"000"))+H30+I23</f>
        <v>0.5279999999999999</v>
      </c>
      <c r="J30" s="89">
        <f>_XLL.RISKOUTPUT(,"Output"&amp;TEXT(J28,"000"))+I30+J23</f>
        <v>0.7919999999999999</v>
      </c>
      <c r="K30" s="89">
        <f>_XLL.RISKOUTPUT(,"Output"&amp;TEXT(K28,"000"))+J30+K23</f>
        <v>1.1088</v>
      </c>
      <c r="L30" s="89">
        <f>_XLL.RISKOUTPUT(,"Output"&amp;TEXT(L28,"000"))+K30+L23</f>
        <v>1.4784</v>
      </c>
      <c r="M30" s="89">
        <f>_XLL.RISKOUTPUT(,"Output"&amp;TEXT(M28,"000"))+L30+M23</f>
        <v>1.9007999999999998</v>
      </c>
      <c r="N30" s="89">
        <f>_XLL.RISKOUTPUT(,"Output"&amp;TEXT(N28,"000"))+M30+N23</f>
        <v>2.376</v>
      </c>
      <c r="O30" s="89">
        <f>_XLL.RISKOUTPUT(,"Output"&amp;TEXT(O28,"000"))+N30+O23</f>
        <v>2.904</v>
      </c>
      <c r="P30" s="89">
        <f>_XLL.RISKOUTPUT(,"Output"&amp;TEXT(P28,"000"))+O30+P23</f>
        <v>3.432</v>
      </c>
      <c r="Q30" s="89">
        <f>_XLL.RISKOUTPUT(,"Output"&amp;TEXT(Q28,"000"))+P30+Q23</f>
        <v>3.96</v>
      </c>
      <c r="R30" s="89">
        <f>_XLL.RISKOUTPUT(,"Output"&amp;TEXT(R28,"000"))+Q30+R23</f>
        <v>4.4879999999999995</v>
      </c>
      <c r="S30" s="89">
        <f>_XLL.RISKOUTPUT(,"Output"&amp;TEXT(S28,"000"))+R30+S23</f>
        <v>5.016</v>
      </c>
      <c r="T30" s="89">
        <f>_XLL.RISKOUTPUT(,"Output"&amp;TEXT(T28,"000"))+S30+T23</f>
        <v>5.5440000000000005</v>
      </c>
      <c r="U30" s="89">
        <f>_XLL.RISKOUTPUT(,"Output"&amp;TEXT(U28,"000"))+T30+U23</f>
        <v>6.072000000000001</v>
      </c>
      <c r="V30" s="89">
        <f>_XLL.RISKOUTPUT(,"Output"&amp;TEXT(V28,"000"))+U30+V23</f>
        <v>6.600000000000001</v>
      </c>
      <c r="W30" s="89">
        <f>_XLL.RISKOUTPUT(,"Output"&amp;TEXT(W28,"000"))+V30+W23</f>
        <v>7.128000000000002</v>
      </c>
      <c r="X30" s="89">
        <f>_XLL.RISKOUTPUT(,"Output"&amp;TEXT(X28,"000"))+W30+X23</f>
        <v>7.656000000000002</v>
      </c>
      <c r="Y30" s="89">
        <f>_XLL.RISKOUTPUT(,"Output"&amp;TEXT(Y28,"000"))+X30+Y23</f>
        <v>8.184000000000003</v>
      </c>
      <c r="Z30" s="89">
        <f>_XLL.RISKOUTPUT(,"Output"&amp;TEXT(Z28,"000"))+Y30+Z23</f>
        <v>8.712000000000003</v>
      </c>
      <c r="AA30" s="89">
        <f>_XLL.RISKOUTPUT(,"Output"&amp;TEXT(AA28,"000"))+Z30+AA23</f>
        <v>9.240000000000004</v>
      </c>
      <c r="AB30" s="89">
        <f>_XLL.RISKOUTPUT(,"Output"&amp;TEXT(AB28,"000"))+AA30+AB23</f>
        <v>9.768000000000004</v>
      </c>
      <c r="AC30" s="89">
        <f>_XLL.RISKOUTPUT(,"Output"&amp;TEXT(AC28,"000"))+AB30+AC23</f>
        <v>10.296000000000005</v>
      </c>
      <c r="AD30" s="89">
        <f>_XLL.RISKOUTPUT(,"Output"&amp;TEXT(AD28,"000"))+AC30+AD23</f>
        <v>10.824000000000005</v>
      </c>
      <c r="AE30" s="89">
        <f>_XLL.RISKOUTPUT(,"Output"&amp;TEXT(AE28,"000"))+AD30+AE23</f>
        <v>11.352000000000006</v>
      </c>
      <c r="AF30" s="89">
        <f>_XLL.RISKOUTPUT(,"Output"&amp;TEXT(AF28,"000"))+AE30+AF23</f>
        <v>11.880000000000006</v>
      </c>
      <c r="AG30" s="89">
        <f>_XLL.RISKOUTPUT(,"Output"&amp;TEXT(AG28,"000"))+AF30+AG23</f>
        <v>12.408000000000007</v>
      </c>
      <c r="AH30" s="89">
        <f>_XLL.RISKOUTPUT(,"Output"&amp;TEXT(AH28,"000"))+AG30+AH23</f>
        <v>12.936000000000007</v>
      </c>
      <c r="AI30" s="89">
        <f>_XLL.RISKOUTPUT(,"Output"&amp;TEXT(AI28,"000"))+AH30+AI23</f>
        <v>13.464000000000008</v>
      </c>
      <c r="AJ30" s="89">
        <f>_XLL.RISKOUTPUT(,"Output"&amp;TEXT(AJ28,"000"))+AI30+AJ23</f>
        <v>13.992000000000008</v>
      </c>
      <c r="AK30" s="89">
        <f>_XLL.RISKOUTPUT(,"Output"&amp;TEXT(AK28,"000"))+AJ30+AK23</f>
        <v>14.520000000000008</v>
      </c>
      <c r="AL30" s="89">
        <f>_XLL.RISKOUTPUT(,"Output"&amp;TEXT(AL28,"000"))+AK30+AL23</f>
        <v>15.048000000000009</v>
      </c>
      <c r="AM30" s="89">
        <f>_XLL.RISKOUTPUT(,"Output"&amp;TEXT(AM28,"000"))+AL30+AM23</f>
        <v>15.57600000000001</v>
      </c>
      <c r="AN30" s="89">
        <f>_XLL.RISKOUTPUT(,"Output"&amp;TEXT(AN28,"000"))+AM30+AN23</f>
        <v>16.10400000000001</v>
      </c>
      <c r="AO30" s="89">
        <f>_XLL.RISKOUTPUT(,"Output"&amp;TEXT(AO28,"000"))+AN30+AO23</f>
        <v>16.63200000000001</v>
      </c>
      <c r="AP30" s="89">
        <f>_XLL.RISKOUTPUT(,"Output"&amp;TEXT(AP28,"000"))+AO30+AP23</f>
        <v>17.160000000000007</v>
      </c>
      <c r="AQ30" s="89">
        <f>_XLL.RISKOUTPUT(,"Output"&amp;TEXT(AQ28,"000"))+AP30+AQ23</f>
        <v>17.688000000000006</v>
      </c>
      <c r="AR30" s="89">
        <f>_XLL.RISKOUTPUT(,"Output"&amp;TEXT(AR28,"000"))+AQ30+AR23</f>
        <v>18.216000000000005</v>
      </c>
      <c r="AS30" s="89">
        <f>_XLL.RISKOUTPUT(,"Output"&amp;TEXT(AS28,"000"))+AR30+AS23</f>
        <v>18.744000000000003</v>
      </c>
      <c r="AT30" s="89">
        <f>_XLL.RISKOUTPUT(,"Output"&amp;TEXT(AT28,"000"))+AS30+AT23</f>
        <v>19.272000000000002</v>
      </c>
      <c r="AU30" s="89">
        <f>_XLL.RISKOUTPUT(,"Output"&amp;TEXT(AU28,"000"))+AT30+AU23</f>
        <v>19.8</v>
      </c>
      <c r="AV30" s="89">
        <f>_XLL.RISKOUTPUT(,"Output"&amp;TEXT(AV28,"000"))+AU30+AV23</f>
        <v>20.328</v>
      </c>
      <c r="AW30" s="89">
        <f>_XLL.RISKOUTPUT(,"Output"&amp;TEXT(AW28,"000"))+AV30+AW23</f>
        <v>20.855999999999998</v>
      </c>
      <c r="AX30" s="89">
        <f>_XLL.RISKOUTPUT(,"Output"&amp;TEXT(AX28,"000"))+AW30+AX23</f>
        <v>21.383999999999997</v>
      </c>
      <c r="AY30" s="89">
        <f>_XLL.RISKOUTPUT(,"Output"&amp;TEXT(AY28,"000"))+AX30+AY23</f>
        <v>21.911999999999995</v>
      </c>
      <c r="AZ30" s="89">
        <f>_XLL.RISKOUTPUT(,"Output"&amp;TEXT(AZ28,"000"))+AY30+AZ23</f>
        <v>22.439999999999994</v>
      </c>
      <c r="BA30" s="89">
        <f>_XLL.RISKOUTPUT(,"Output"&amp;TEXT(BA28,"000"))+AZ30+BA23</f>
        <v>22.967999999999993</v>
      </c>
      <c r="BB30" s="89">
        <f>_XLL.RISKOUTPUT(,"Output"&amp;TEXT(BB28,"000"))+BA30+BB23</f>
        <v>23.49599999999999</v>
      </c>
      <c r="BC30" s="89">
        <f>_XLL.RISKOUTPUT(,"Output"&amp;TEXT(BC28,"000"))+BB30+BC23</f>
        <v>24.02399999999999</v>
      </c>
      <c r="BD30" s="89">
        <f>_XLL.RISKOUTPUT(,"Output"&amp;TEXT(BD28,"000"))+BC30+BD23</f>
        <v>24.02399999999999</v>
      </c>
      <c r="BE30" s="89">
        <f>_XLL.RISKOUTPUT(,"Output"&amp;TEXT(BE28,"000"))+BD30+BE23</f>
        <v>24.02399999999999</v>
      </c>
      <c r="BF30" s="78"/>
    </row>
    <row r="31" spans="2:58" ht="12.75">
      <c r="B31" s="85" t="s">
        <v>549</v>
      </c>
      <c r="C31" s="85" t="s">
        <v>75</v>
      </c>
      <c r="D31" s="84"/>
      <c r="E31" s="89">
        <v>0</v>
      </c>
      <c r="F31" s="89">
        <f>_XLL.RISKOUTPUT(,"Output"&amp;TEXT(F2+52,"000"))+E31+F24</f>
        <v>5.766666666666667</v>
      </c>
      <c r="G31" s="89">
        <f>_XLL.RISKOUTPUT(,"Output"&amp;TEXT(G2+52,"000"))+F31+G24</f>
        <v>11.616666666666664</v>
      </c>
      <c r="H31" s="89">
        <f>_XLL.RISKOUTPUT(,"Output"&amp;TEXT(H2+52,"000"))+G31+H24</f>
        <v>17.55041666666666</v>
      </c>
      <c r="I31" s="89">
        <f>_XLL.RISKOUTPUT(,"Output"&amp;TEXT(I2+52,"000"))+H31+I24</f>
        <v>23.568335416666653</v>
      </c>
      <c r="J31" s="89">
        <f>_XLL.RISKOUTPUT(,"Output"&amp;TEXT(J2+52,"000"))+I31+J24</f>
        <v>29.670843760416645</v>
      </c>
      <c r="K31" s="89">
        <f>_XLL.RISKOUTPUT(,"Output"&amp;TEXT(K2+52,"000"))+J31+K24</f>
        <v>35.85836464588539</v>
      </c>
      <c r="L31" s="89">
        <f>_XLL.RISKOUTPUT(,"Output"&amp;TEXT(L2+52,"000"))+K31+L24</f>
        <v>44.63132313578147</v>
      </c>
      <c r="M31" s="89">
        <f>_XLL.RISKOUTPUT(,"Output"&amp;TEXT(M2+52,"000"))+L31+M24</f>
        <v>53.490146418127026</v>
      </c>
      <c r="N31" s="89">
        <f>_XLL.RISKOUTPUT(,"Output"&amp;TEXT(N2+52,"000"))+M31+N24</f>
        <v>62.43526381688431</v>
      </c>
      <c r="O31" s="89">
        <f>_XLL.RISKOUTPUT(,"Output"&amp;TEXT(O2+52,"000"))+N31+O24</f>
        <v>71.46710680263539</v>
      </c>
      <c r="P31" s="89">
        <f>_XLL.RISKOUTPUT(,"Output"&amp;TEXT(P2+52,"000"))+O31+P24</f>
        <v>73.96710680263539</v>
      </c>
      <c r="Q31" s="89">
        <f>_XLL.RISKOUTPUT(,"Output"&amp;TEXT(Q2+52,"000"))+P31+Q24</f>
        <v>76.46710680263539</v>
      </c>
      <c r="R31" s="89">
        <f>_XLL.RISKOUTPUT(,"Output"&amp;TEXT(R2+52,"000"))+Q31+R24</f>
        <v>78.96710680263539</v>
      </c>
      <c r="S31" s="89">
        <f>_XLL.RISKOUTPUT(,"Output"&amp;TEXT(S2+52,"000"))+R31+S24</f>
        <v>81.46710680263539</v>
      </c>
      <c r="T31" s="89">
        <f>_XLL.RISKOUTPUT(,"Output"&amp;TEXT(T2+52,"000"))+S31+T24</f>
        <v>81.46710680263539</v>
      </c>
      <c r="U31" s="89">
        <f>_XLL.RISKOUTPUT(,"Output"&amp;TEXT(U2+52,"000"))+T31+U24</f>
        <v>81.46710680263539</v>
      </c>
      <c r="V31" s="89">
        <f>_XLL.RISKOUTPUT(,"Output"&amp;TEXT(V2+52,"000"))+U31+V24</f>
        <v>81.46710680263539</v>
      </c>
      <c r="W31" s="89">
        <f>_XLL.RISKOUTPUT(,"Output"&amp;TEXT(W2+52,"000"))+V31+W24</f>
        <v>81.46710680263539</v>
      </c>
      <c r="X31" s="89">
        <f>_XLL.RISKOUTPUT(,"Output"&amp;TEXT(X2+52,"000"))+W31+X24</f>
        <v>81.46710680263539</v>
      </c>
      <c r="Y31" s="89">
        <f>_XLL.RISKOUTPUT(,"Output"&amp;TEXT(Y2+52,"000"))+X31+Y24</f>
        <v>81.46710680263539</v>
      </c>
      <c r="Z31" s="89">
        <f>_XLL.RISKOUTPUT(,"Output"&amp;TEXT(Z2+52,"000"))+Y31+Z24</f>
        <v>81.46710680263539</v>
      </c>
      <c r="AA31" s="89">
        <f>_XLL.RISKOUTPUT(,"Output"&amp;TEXT(AA2+52,"000"))+Z31+AA24</f>
        <v>81.46710680263539</v>
      </c>
      <c r="AB31" s="89">
        <f>_XLL.RISKOUTPUT(,"Output"&amp;TEXT(AB2+52,"000"))+AA31+AB24</f>
        <v>81.46710680263539</v>
      </c>
      <c r="AC31" s="89">
        <f>_XLL.RISKOUTPUT(,"Output"&amp;TEXT(AC2+52,"000"))+AB31+AC24</f>
        <v>81.46710680263539</v>
      </c>
      <c r="AD31" s="89">
        <f>_XLL.RISKOUTPUT(,"Output"&amp;TEXT(AD2+52,"000"))+AC31+AD24</f>
        <v>81.46710680263539</v>
      </c>
      <c r="AE31" s="89">
        <f>_XLL.RISKOUTPUT(,"Output"&amp;TEXT(AE2+52,"000"))+AD31+AE24</f>
        <v>81.46710680263539</v>
      </c>
      <c r="AF31" s="89">
        <f>_XLL.RISKOUTPUT(,"Output"&amp;TEXT(AF2+52,"000"))+AE31+AF24</f>
        <v>81.46710680263539</v>
      </c>
      <c r="AG31" s="89">
        <f>_XLL.RISKOUTPUT(,"Output"&amp;TEXT(AG2+52,"000"))+AF31+AG24</f>
        <v>81.46710680263539</v>
      </c>
      <c r="AH31" s="89">
        <f>_XLL.RISKOUTPUT(,"Output"&amp;TEXT(AH2+52,"000"))+AG31+AH24</f>
        <v>81.46710680263539</v>
      </c>
      <c r="AI31" s="89">
        <f>_XLL.RISKOUTPUT(,"Output"&amp;TEXT(AI2+52,"000"))+AH31+AI24</f>
        <v>81.46710680263539</v>
      </c>
      <c r="AJ31" s="89">
        <f>_XLL.RISKOUTPUT(,"Output"&amp;TEXT(AJ2+52,"000"))+AI31+AJ24</f>
        <v>81.46710680263539</v>
      </c>
      <c r="AK31" s="89">
        <f>_XLL.RISKOUTPUT(,"Output"&amp;TEXT(AK2+52,"000"))+AJ31+AK24</f>
        <v>81.46710680263539</v>
      </c>
      <c r="AL31" s="89">
        <f>_XLL.RISKOUTPUT(,"Output"&amp;TEXT(AL2+52,"000"))+AK31+AL24</f>
        <v>81.46710680263539</v>
      </c>
      <c r="AM31" s="89">
        <f>_XLL.RISKOUTPUT(,"Output"&amp;TEXT(AM2+52,"000"))+AL31+AM24</f>
        <v>81.46710680263539</v>
      </c>
      <c r="AN31" s="89">
        <f>_XLL.RISKOUTPUT(,"Output"&amp;TEXT(AN2+52,"000"))+AM31+AN24</f>
        <v>81.46710680263539</v>
      </c>
      <c r="AO31" s="89">
        <f>_XLL.RISKOUTPUT(,"Output"&amp;TEXT(AO2+52,"000"))+AN31+AO24</f>
        <v>81.46710680263539</v>
      </c>
      <c r="AP31" s="89">
        <f>_XLL.RISKOUTPUT(,"Output"&amp;TEXT(AP2+52,"000"))+AO31+AP24</f>
        <v>81.46710680263539</v>
      </c>
      <c r="AQ31" s="89">
        <f>_XLL.RISKOUTPUT(,"Output"&amp;TEXT(AQ2+52,"000"))+AP31+AQ24</f>
        <v>81.46710680263539</v>
      </c>
      <c r="AR31" s="89">
        <f>_XLL.RISKOUTPUT(,"Output"&amp;TEXT(AR2+52,"000"))+AQ31+AR24</f>
        <v>81.46710680263539</v>
      </c>
      <c r="AS31" s="89">
        <f>_XLL.RISKOUTPUT(,"Output"&amp;TEXT(AS2+52,"000"))+AR31+AS24</f>
        <v>81.46710680263539</v>
      </c>
      <c r="AT31" s="89">
        <f>_XLL.RISKOUTPUT(,"Output"&amp;TEXT(AT2+52,"000"))+AS31+AT24</f>
        <v>81.46710680263539</v>
      </c>
      <c r="AU31" s="89">
        <f>_XLL.RISKOUTPUT(,"Output"&amp;TEXT(AU2+52,"000"))+AT31+AU24</f>
        <v>81.46710680263539</v>
      </c>
      <c r="AV31" s="89">
        <f>_XLL.RISKOUTPUT(,"Output"&amp;TEXT(AV2+52,"000"))+AU31+AV24</f>
        <v>81.46710680263539</v>
      </c>
      <c r="AW31" s="89">
        <f>_XLL.RISKOUTPUT(,"Output"&amp;TEXT(AW2+52,"000"))+AV31+AW24</f>
        <v>81.46710680263539</v>
      </c>
      <c r="AX31" s="89">
        <f>_XLL.RISKOUTPUT(,"Output"&amp;TEXT(AX2+52,"000"))+AW31+AX24</f>
        <v>81.46710680263539</v>
      </c>
      <c r="AY31" s="89">
        <f>_XLL.RISKOUTPUT(,"Output"&amp;TEXT(AY2+52,"000"))+AX31+AY24</f>
        <v>81.46710680263539</v>
      </c>
      <c r="AZ31" s="89">
        <f>_XLL.RISKOUTPUT(,"Output"&amp;TEXT(AZ2+52,"000"))+AY31+AZ24</f>
        <v>81.46710680263539</v>
      </c>
      <c r="BA31" s="89">
        <f>_XLL.RISKOUTPUT(,"Output"&amp;TEXT(BA2+52,"000"))+AZ31+BA24</f>
        <v>81.46710680263539</v>
      </c>
      <c r="BB31" s="89">
        <f>_XLL.RISKOUTPUT(,"Output"&amp;TEXT(BB2+52,"000"))+BA31+BB24</f>
        <v>81.46710680263539</v>
      </c>
      <c r="BC31" s="89">
        <f>_XLL.RISKOUTPUT(,"Output"&amp;TEXT(BC2+52,"000"))+BB31+BC24</f>
        <v>81.46710680263539</v>
      </c>
      <c r="BD31" s="89">
        <f>_XLL.RISKOUTPUT(,"Output"&amp;TEXT(BD2+52,"000"))+BC31+BD24</f>
        <v>81.46710680263539</v>
      </c>
      <c r="BE31" s="89">
        <f>_XLL.RISKOUTPUT(,"Output"&amp;TEXT(BE2+52,"000"))+BD31+BE24</f>
        <v>81.46710680263539</v>
      </c>
      <c r="BF31" s="78"/>
    </row>
    <row r="32" spans="2:58" ht="12.75">
      <c r="B32" s="85" t="s">
        <v>549</v>
      </c>
      <c r="C32" s="85" t="s">
        <v>76</v>
      </c>
      <c r="D32" s="84"/>
      <c r="E32" s="89">
        <v>0</v>
      </c>
      <c r="F32" s="89">
        <f>_XLL.RISKOUTPUT(,"Output"&amp;TEXT(F2+104,"000"))+E32+F25</f>
        <v>1.801683333333332</v>
      </c>
      <c r="G32" s="89">
        <f>_XLL.RISKOUTPUT(,"Output"&amp;TEXT(G2+104,"000"))+F32+G25</f>
        <v>3.6307555036250942</v>
      </c>
      <c r="H32" s="89">
        <f>_XLL.RISKOUTPUT(,"Output"&amp;TEXT(H2+104,"000"))+G32+H25</f>
        <v>5.378729476376164</v>
      </c>
      <c r="I32" s="89">
        <f>_XLL.RISKOUTPUT(,"Output"&amp;TEXT(I2+104,"000"))+H32+I25</f>
        <v>7.157378438900338</v>
      </c>
      <c r="J32" s="89">
        <f>_XLL.RISKOUTPUT(,"Output"&amp;TEXT(J2+104,"000"))+I32+J25</f>
        <v>8.96616065475994</v>
      </c>
      <c r="K32" s="89">
        <f>_XLL.RISKOUTPUT(,"Output"&amp;TEXT(K2+104,"000"))+J32+K25</f>
        <v>10.804529877681961</v>
      </c>
      <c r="L32" s="89">
        <f>_XLL.RISKOUTPUT(,"Output"&amp;TEXT(L2+104,"000"))+K32+L25</f>
        <v>12.671935320003115</v>
      </c>
      <c r="M32" s="89">
        <f>_XLL.RISKOUTPUT(,"Output"&amp;TEXT(M2+104,"000"))+L32+M25</f>
        <v>14.567821620912092</v>
      </c>
      <c r="N32" s="89">
        <f>_XLL.RISKOUTPUT(,"Output"&amp;TEXT(N2+104,"000"))+M32+N25</f>
        <v>16.491628814487772</v>
      </c>
      <c r="O32" s="89">
        <f>_XLL.RISKOUTPUT(,"Output"&amp;TEXT(O2+104,"000"))+N32+O25</f>
        <v>18.609458964198815</v>
      </c>
      <c r="P32" s="89">
        <f>_XLL.RISKOUTPUT(,"Output"&amp;TEXT(P2+104,"000"))+O32+P25</f>
        <v>20.89155982101883</v>
      </c>
      <c r="Q32" s="89">
        <f>_XLL.RISKOUTPUT(,"Output"&amp;TEXT(Q2+104,"000"))+P32+Q25</f>
        <v>23.365254077748087</v>
      </c>
      <c r="R32" s="89">
        <f>_XLL.RISKOUTPUT(,"Output"&amp;TEXT(R2+104,"000"))+Q32+R25</f>
        <v>26.029956592742213</v>
      </c>
      <c r="S32" s="89">
        <f>_XLL.RISKOUTPUT(,"Output"&amp;TEXT(S2+104,"000"))+R32+S25</f>
        <v>28.885077424175847</v>
      </c>
      <c r="T32" s="89">
        <f>_XLL.RISKOUTPUT(,"Output"&amp;TEXT(T2+104,"000"))+S32+T25</f>
        <v>31.93002179666937</v>
      </c>
      <c r="U32" s="89">
        <f>_XLL.RISKOUTPUT(,"Output"&amp;TEXT(U2+104,"000"))+T32+U25</f>
        <v>35.16419006770191</v>
      </c>
      <c r="V32" s="89">
        <f>_XLL.RISKOUTPUT(,"Output"&amp;TEXT(V2+104,"000"))+U32+V25</f>
        <v>38.58697769380932</v>
      </c>
      <c r="W32" s="89">
        <f>_XLL.RISKOUTPUT(,"Output"&amp;TEXT(W2+104,"000"))+V32+W25</f>
        <v>42.197775196565786</v>
      </c>
      <c r="X32" s="89">
        <f>_XLL.RISKOUTPUT(,"Output"&amp;TEXT(X2+104,"000"))+W32+X25</f>
        <v>45.99596812834783</v>
      </c>
      <c r="Y32" s="89">
        <f>_XLL.RISKOUTPUT(,"Output"&amp;TEXT(Y2+104,"000"))+X32+Y25</f>
        <v>49.7732763632585</v>
      </c>
      <c r="Z32" s="89">
        <f>_XLL.RISKOUTPUT(,"Output"&amp;TEXT(Z2+104,"000"))+Y32+Z25</f>
        <v>53.568724056191655</v>
      </c>
      <c r="AA32" s="89">
        <f>_XLL.RISKOUTPUT(,"Output"&amp;TEXT(AA2+104,"000"))+Z32+AA25</f>
        <v>57.38167491750076</v>
      </c>
      <c r="AB32" s="89">
        <f>_XLL.RISKOUTPUT(,"Output"&amp;TEXT(AB2+104,"000"))+AA32+AB25</f>
        <v>61.211487515560165</v>
      </c>
      <c r="AC32" s="89">
        <f>_XLL.RISKOUTPUT(,"Output"&amp;TEXT(AC2+104,"000"))+AB32+AC25</f>
        <v>65.05751524125253</v>
      </c>
      <c r="AD32" s="89">
        <f>_XLL.RISKOUTPUT(,"Output"&amp;TEXT(AD2+104,"000"))+AC32+AD25</f>
        <v>68.91910627222971</v>
      </c>
      <c r="AE32" s="89">
        <f>_XLL.RISKOUTPUT(,"Output"&amp;TEXT(AE2+104,"000"))+AD32+AE25</f>
        <v>72.79560353694568</v>
      </c>
      <c r="AF32" s="89">
        <f>_XLL.RISKOUTPUT(,"Output"&amp;TEXT(AF2+104,"000"))+AE32+AF25</f>
        <v>76.69312214480793</v>
      </c>
      <c r="AG32" s="89">
        <f>_XLL.RISKOUTPUT(,"Output"&amp;TEXT(AG2+104,"000"))+AF32+AG25</f>
        <v>80.611551682418</v>
      </c>
      <c r="AH32" s="89">
        <f>_XLL.RISKOUTPUT(,"Output"&amp;TEXT(AH2+104,"000"))+AG32+AH25</f>
        <v>84.55078055738689</v>
      </c>
      <c r="AI32" s="89">
        <f>_XLL.RISKOUTPUT(,"Output"&amp;TEXT(AI2+104,"000"))+AH32+AI25</f>
        <v>88.45594156839454</v>
      </c>
      <c r="AJ32" s="89">
        <f>_XLL.RISKOUTPUT(,"Output"&amp;TEXT(AJ2+104,"000"))+AI32+AJ25</f>
        <v>92.38026099331151</v>
      </c>
      <c r="AK32" s="89">
        <f>_XLL.RISKOUTPUT(,"Output"&amp;TEXT(AK2+104,"000"))+AJ32+AK25</f>
        <v>96.32361657752851</v>
      </c>
      <c r="AL32" s="89">
        <f>_XLL.RISKOUTPUT(,"Output"&amp;TEXT(AL2+104,"000"))+AK32+AL25</f>
        <v>100.28588481560688</v>
      </c>
      <c r="AM32" s="89">
        <f>_XLL.RISKOUTPUT(,"Output"&amp;TEXT(AM2+104,"000"))+AL32+AM25</f>
        <v>104.26694094182659</v>
      </c>
      <c r="AN32" s="89">
        <f>_XLL.RISKOUTPUT(,"Output"&amp;TEXT(AN2+104,"000"))+AM32+AN25</f>
        <v>108.26665892067113</v>
      </c>
      <c r="AO32" s="89">
        <f>_XLL.RISKOUTPUT(,"Output"&amp;TEXT(AO2+104,"000"))+AN32+AO25</f>
        <v>112.28491143724865</v>
      </c>
      <c r="AP32" s="89">
        <f>_XLL.RISKOUTPUT(,"Output"&amp;TEXT(AP2+104,"000"))+AO32+AP25</f>
        <v>116.3215698876491</v>
      </c>
      <c r="AQ32" s="89">
        <f>_XLL.RISKOUTPUT(,"Output"&amp;TEXT(AQ2+104,"000"))+AP32+AQ25</f>
        <v>120.37650436923694</v>
      </c>
      <c r="AR32" s="89">
        <f>_XLL.RISKOUTPUT(,"Output"&amp;TEXT(AR2+104,"000"))+AQ32+AR25</f>
        <v>124.44958367087894</v>
      </c>
      <c r="AS32" s="89">
        <f>_XLL.RISKOUTPUT(,"Output"&amp;TEXT(AS2+104,"000"))+AR32+AS25</f>
        <v>128.50606599150515</v>
      </c>
      <c r="AT32" s="89">
        <f>_XLL.RISKOUTPUT(,"Output"&amp;TEXT(AT2+104,"000"))+AS32+AT25</f>
        <v>132.57968350194466</v>
      </c>
      <c r="AU32" s="89">
        <f>_XLL.RISKOUTPUT(,"Output"&amp;TEXT(AU2+104,"000"))+AT32+AU25</f>
        <v>136.6702972900684</v>
      </c>
      <c r="AV32" s="89">
        <f>_XLL.RISKOUTPUT(,"Output"&amp;TEXT(AV2+104,"000"))+AU32+AV25</f>
        <v>140.77776707692328</v>
      </c>
      <c r="AW32" s="89">
        <f>_XLL.RISKOUTPUT(,"Output"&amp;TEXT(AW2+104,"000"))+AV32+AW25</f>
        <v>144.90195120653686</v>
      </c>
      <c r="AX32" s="89">
        <f>_XLL.RISKOUTPUT(,"Output"&amp;TEXT(AX2+104,"000"))+AW32+AX25</f>
        <v>149.04270663565399</v>
      </c>
      <c r="AY32" s="89">
        <f>_XLL.RISKOUTPUT(,"Output"&amp;TEXT(AY2+104,"000"))+AX32+AY25</f>
        <v>153.19988892340538</v>
      </c>
      <c r="AZ32" s="89">
        <f>_XLL.RISKOUTPUT(,"Output"&amp;TEXT(AZ2+104,"000"))+AY32+AZ25</f>
        <v>157.3733522209077</v>
      </c>
      <c r="BA32" s="89">
        <f>_XLL.RISKOUTPUT(,"Output"&amp;TEXT(BA2+104,"000"))+AZ32+BA25</f>
        <v>161.56294926079428</v>
      </c>
      <c r="BB32" s="89">
        <f>_XLL.RISKOUTPUT(,"Output"&amp;TEXT(BB2+104,"000"))+BA32+BB25</f>
        <v>165.76853134667664</v>
      </c>
      <c r="BC32" s="89">
        <f>_XLL.RISKOUTPUT(,"Output"&amp;TEXT(BC2+104,"000"))+BB32+BC25</f>
        <v>169.98994834253585</v>
      </c>
      <c r="BD32" s="89">
        <f>_XLL.RISKOUTPUT(,"Output"&amp;TEXT(BD2+104,"000"))+BC32+BD25</f>
        <v>170.09259987705147</v>
      </c>
      <c r="BE32" s="89">
        <f>_XLL.RISKOUTPUT(,"Output"&amp;TEXT(BE2+104,"000"))+BD32+BE25</f>
        <v>170.1968217293226</v>
      </c>
      <c r="BF32" s="78"/>
    </row>
    <row r="33" spans="2:58" ht="12.75">
      <c r="B33" s="85" t="s">
        <v>549</v>
      </c>
      <c r="C33" s="85" t="s">
        <v>81</v>
      </c>
      <c r="D33" s="84"/>
      <c r="E33" s="89">
        <v>0</v>
      </c>
      <c r="F33" s="89">
        <f>_XLL.RISKOUTPUT(,"Output"&amp;TEXT(F2+156,"000"))+E33+F26</f>
        <v>7.621149999999999</v>
      </c>
      <c r="G33" s="89">
        <f>_XLL.RISKOUTPUT(,"Output"&amp;TEXT(G2+156,"000"))+F33+G26</f>
        <v>15.40582217029176</v>
      </c>
      <c r="H33" s="89">
        <f>_XLL.RISKOUTPUT(,"Output"&amp;TEXT(H2+156,"000"))+G33+H26</f>
        <v>23.245946143042826</v>
      </c>
      <c r="I33" s="89">
        <f>_XLL.RISKOUTPUT(,"Output"&amp;TEXT(I2+156,"000"))+H33+I26</f>
        <v>31.253713855566993</v>
      </c>
      <c r="J33" s="89">
        <f>_XLL.RISKOUTPUT(,"Output"&amp;TEXT(J2+156,"000"))+I33+J26</f>
        <v>39.42900441517659</v>
      </c>
      <c r="K33" s="89">
        <f>_XLL.RISKOUTPUT(,"Output"&amp;TEXT(K2+156,"000"))+J33+K26</f>
        <v>47.771694523567355</v>
      </c>
      <c r="L33" s="89">
        <f>_XLL.RISKOUTPUT(,"Output"&amp;TEXT(L2+156,"000"))+K33+L26</f>
        <v>58.78165845578459</v>
      </c>
      <c r="M33" s="89">
        <f>_XLL.RISKOUTPUT(,"Output"&amp;TEXT(M2+156,"000"))+L33+M26</f>
        <v>69.95876803903911</v>
      </c>
      <c r="N33" s="89">
        <f>_XLL.RISKOUTPUT(,"Output"&amp;TEXT(N2+156,"000"))+M33+N26</f>
        <v>81.30289263137207</v>
      </c>
      <c r="O33" s="89">
        <f>_XLL.RISKOUTPUT(,"Output"&amp;TEXT(O2+156,"000"))+N33+O26</f>
        <v>92.98056576683419</v>
      </c>
      <c r="P33" s="89">
        <f>_XLL.RISKOUTPUT(,"Output"&amp;TEXT(P2+156,"000"))+O33+P26</f>
        <v>98.2906666236542</v>
      </c>
      <c r="Q33" s="89">
        <f>_XLL.RISKOUTPUT(,"Output"&amp;TEXT(Q2+156,"000"))+P33+Q26</f>
        <v>103.79236088038346</v>
      </c>
      <c r="R33" s="89">
        <f>_XLL.RISKOUTPUT(,"Output"&amp;TEXT(R2+156,"000"))+Q33+R26</f>
        <v>109.48506339537758</v>
      </c>
      <c r="S33" s="89">
        <f>_XLL.RISKOUTPUT(,"Output"&amp;TEXT(S2+156,"000"))+R33+S26</f>
        <v>115.36818422681121</v>
      </c>
      <c r="T33" s="89">
        <f>_XLL.RISKOUTPUT(,"Output"&amp;TEXT(T2+156,"000"))+S33+T26</f>
        <v>118.94112859930473</v>
      </c>
      <c r="U33" s="89">
        <f>_XLL.RISKOUTPUT(,"Output"&amp;TEXT(U2+156,"000"))+T33+U26</f>
        <v>122.70329687033727</v>
      </c>
      <c r="V33" s="89">
        <f>_XLL.RISKOUTPUT(,"Output"&amp;TEXT(V2+156,"000"))+U33+V26</f>
        <v>126.65408449644468</v>
      </c>
      <c r="W33" s="89">
        <f>_XLL.RISKOUTPUT(,"Output"&amp;TEXT(W2+156,"000"))+V33+W26</f>
        <v>130.79288199920114</v>
      </c>
      <c r="X33" s="89">
        <f>_XLL.RISKOUTPUT(,"Output"&amp;TEXT(X2+156,"000"))+W33+X26</f>
        <v>135.1190749309832</v>
      </c>
      <c r="Y33" s="89">
        <f>_XLL.RISKOUTPUT(,"Output"&amp;TEXT(Y2+156,"000"))+X33+Y26</f>
        <v>139.4243831658939</v>
      </c>
      <c r="Z33" s="89">
        <f>_XLL.RISKOUTPUT(,"Output"&amp;TEXT(Z2+156,"000"))+Y33+Z26</f>
        <v>143.74783085882703</v>
      </c>
      <c r="AA33" s="89">
        <f>_XLL.RISKOUTPUT(,"Output"&amp;TEXT(AA2+156,"000"))+Z33+AA26</f>
        <v>148.08878172013613</v>
      </c>
      <c r="AB33" s="89">
        <f>_XLL.RISKOUTPUT(,"Output"&amp;TEXT(AB2+156,"000"))+AA33+AB26</f>
        <v>152.44659431819554</v>
      </c>
      <c r="AC33" s="89">
        <f>_XLL.RISKOUTPUT(,"Output"&amp;TEXT(AC2+156,"000"))+AB33+AC26</f>
        <v>156.8206220438879</v>
      </c>
      <c r="AD33" s="89">
        <f>_XLL.RISKOUTPUT(,"Output"&amp;TEXT(AD2+156,"000"))+AC33+AD26</f>
        <v>161.2102130748651</v>
      </c>
      <c r="AE33" s="89">
        <f>_XLL.RISKOUTPUT(,"Output"&amp;TEXT(AE2+156,"000"))+AD33+AE26</f>
        <v>165.61471033958105</v>
      </c>
      <c r="AF33" s="89">
        <f>_XLL.RISKOUTPUT(,"Output"&amp;TEXT(AF2+156,"000"))+AE33+AF26</f>
        <v>170.0402289474433</v>
      </c>
      <c r="AG33" s="89">
        <f>_XLL.RISKOUTPUT(,"Output"&amp;TEXT(AG2+156,"000"))+AF33+AG26</f>
        <v>174.48665848505337</v>
      </c>
      <c r="AH33" s="89">
        <f>_XLL.RISKOUTPUT(,"Output"&amp;TEXT(AH2+156,"000"))+AG33+AH26</f>
        <v>178.95388736002226</v>
      </c>
      <c r="AI33" s="89">
        <f>_XLL.RISKOUTPUT(,"Output"&amp;TEXT(AI2+156,"000"))+AH33+AI26</f>
        <v>183.38704837102992</v>
      </c>
      <c r="AJ33" s="89">
        <f>_XLL.RISKOUTPUT(,"Output"&amp;TEXT(AJ2+156,"000"))+AI33+AJ26</f>
        <v>187.83936779594688</v>
      </c>
      <c r="AK33" s="89">
        <f>_XLL.RISKOUTPUT(,"Output"&amp;TEXT(AK2+156,"000"))+AJ33+AK26</f>
        <v>192.3107233801639</v>
      </c>
      <c r="AL33" s="89">
        <f>_XLL.RISKOUTPUT(,"Output"&amp;TEXT(AL2+156,"000"))+AK33+AL26</f>
        <v>196.80099161824225</v>
      </c>
      <c r="AM33" s="89">
        <f>_XLL.RISKOUTPUT(,"Output"&amp;TEXT(AM2+156,"000"))+AL33+AM26</f>
        <v>201.31004774446197</v>
      </c>
      <c r="AN33" s="89">
        <f>_XLL.RISKOUTPUT(,"Output"&amp;TEXT(AN2+156,"000"))+AM33+AN26</f>
        <v>205.83776572330652</v>
      </c>
      <c r="AO33" s="89">
        <f>_XLL.RISKOUTPUT(,"Output"&amp;TEXT(AO2+156,"000"))+AN33+AO26</f>
        <v>210.38401823988403</v>
      </c>
      <c r="AP33" s="89">
        <f>_XLL.RISKOUTPUT(,"Output"&amp;TEXT(AP2+156,"000"))+AO33+AP26</f>
        <v>214.9486766902845</v>
      </c>
      <c r="AQ33" s="89">
        <f>_XLL.RISKOUTPUT(,"Output"&amp;TEXT(AQ2+156,"000"))+AP33+AQ26</f>
        <v>219.53161117187233</v>
      </c>
      <c r="AR33" s="89">
        <f>_XLL.RISKOUTPUT(,"Output"&amp;TEXT(AR2+156,"000"))+AQ33+AR26</f>
        <v>224.13269047351432</v>
      </c>
      <c r="AS33" s="89">
        <f>_XLL.RISKOUTPUT(,"Output"&amp;TEXT(AS2+156,"000"))+AR33+AS26</f>
        <v>228.7171727941405</v>
      </c>
      <c r="AT33" s="89">
        <f>_XLL.RISKOUTPUT(,"Output"&amp;TEXT(AT2+156,"000"))+AS33+AT26</f>
        <v>233.31879030458</v>
      </c>
      <c r="AU33" s="89">
        <f>_XLL.RISKOUTPUT(,"Output"&amp;TEXT(AU2+156,"000"))+AT33+AU26</f>
        <v>237.93740409270373</v>
      </c>
      <c r="AV33" s="89">
        <f>_XLL.RISKOUTPUT(,"Output"&amp;TEXT(AV2+156,"000"))+AU33+AV26</f>
        <v>242.57287387955864</v>
      </c>
      <c r="AW33" s="89">
        <f>_XLL.RISKOUTPUT(,"Output"&amp;TEXT(AW2+156,"000"))+AV33+AW26</f>
        <v>247.22505800917222</v>
      </c>
      <c r="AX33" s="89">
        <f>_XLL.RISKOUTPUT(,"Output"&amp;TEXT(AX2+156,"000"))+AW33+AX26</f>
        <v>251.89381343828933</v>
      </c>
      <c r="AY33" s="89">
        <f>_XLL.RISKOUTPUT(,"Output"&amp;TEXT(AY2+156,"000"))+AX33+AY26</f>
        <v>256.5789957260407</v>
      </c>
      <c r="AZ33" s="89">
        <f>_XLL.RISKOUTPUT(,"Output"&amp;TEXT(AZ2+156,"000"))+AY33+AZ26</f>
        <v>261.280459023543</v>
      </c>
      <c r="BA33" s="89">
        <f>_XLL.RISKOUTPUT(,"Output"&amp;TEXT(BA2+156,"000"))+AZ33+BA26</f>
        <v>265.9980560634296</v>
      </c>
      <c r="BB33" s="89">
        <f>_XLL.RISKOUTPUT(,"Output"&amp;TEXT(BB2+156,"000"))+BA33+BB26</f>
        <v>270.73163814931195</v>
      </c>
      <c r="BC33" s="89">
        <f>_XLL.RISKOUTPUT(,"Output"&amp;TEXT(BC2+156,"000"))+BB33+BC26</f>
        <v>275.4810551451712</v>
      </c>
      <c r="BD33" s="89">
        <f>_XLL.RISKOUTPUT(,"Output"&amp;TEXT(BD2+156,"000"))+BC33+BD26</f>
        <v>275.5837066796868</v>
      </c>
      <c r="BE33" s="89">
        <f>_XLL.RISKOUTPUT(,"Output"&amp;TEXT(BE2+156,"000"))+BD33+BE26</f>
        <v>275.68792853195794</v>
      </c>
      <c r="BF33" s="78"/>
    </row>
    <row r="34" spans="5:57" ht="12.75">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row>
    <row r="35" spans="1:58" ht="12.75">
      <c r="A35" s="79" t="s">
        <v>547</v>
      </c>
      <c r="E35" s="96"/>
      <c r="F35" s="97">
        <v>1</v>
      </c>
      <c r="G35" s="97">
        <v>2</v>
      </c>
      <c r="H35" s="97">
        <v>3</v>
      </c>
      <c r="I35" s="97">
        <v>4</v>
      </c>
      <c r="J35" s="97">
        <v>5</v>
      </c>
      <c r="K35" s="97">
        <v>6</v>
      </c>
      <c r="L35" s="97">
        <v>7</v>
      </c>
      <c r="M35" s="97">
        <v>8</v>
      </c>
      <c r="N35" s="97">
        <v>9</v>
      </c>
      <c r="O35" s="97">
        <v>10</v>
      </c>
      <c r="P35" s="97">
        <v>11</v>
      </c>
      <c r="Q35" s="97">
        <v>12</v>
      </c>
      <c r="R35" s="97">
        <v>13</v>
      </c>
      <c r="S35" s="97">
        <v>14</v>
      </c>
      <c r="T35" s="97">
        <v>15</v>
      </c>
      <c r="U35" s="97">
        <v>16</v>
      </c>
      <c r="V35" s="97">
        <v>17</v>
      </c>
      <c r="W35" s="97">
        <v>18</v>
      </c>
      <c r="X35" s="97">
        <v>19</v>
      </c>
      <c r="Y35" s="97">
        <v>20</v>
      </c>
      <c r="Z35" s="97">
        <v>21</v>
      </c>
      <c r="AA35" s="97">
        <v>22</v>
      </c>
      <c r="AB35" s="97">
        <v>23</v>
      </c>
      <c r="AC35" s="97">
        <v>24</v>
      </c>
      <c r="AD35" s="97">
        <v>25</v>
      </c>
      <c r="AE35" s="97">
        <v>26</v>
      </c>
      <c r="AF35" s="97">
        <v>27</v>
      </c>
      <c r="AG35" s="97">
        <v>28</v>
      </c>
      <c r="AH35" s="97">
        <v>29</v>
      </c>
      <c r="AI35" s="97">
        <v>30</v>
      </c>
      <c r="AJ35" s="97">
        <v>31</v>
      </c>
      <c r="AK35" s="97">
        <v>32</v>
      </c>
      <c r="AL35" s="97">
        <v>33</v>
      </c>
      <c r="AM35" s="97">
        <v>34</v>
      </c>
      <c r="AN35" s="97">
        <v>35</v>
      </c>
      <c r="AO35" s="97">
        <v>36</v>
      </c>
      <c r="AP35" s="97">
        <v>37</v>
      </c>
      <c r="AQ35" s="97">
        <v>38</v>
      </c>
      <c r="AR35" s="97">
        <v>39</v>
      </c>
      <c r="AS35" s="97">
        <v>40</v>
      </c>
      <c r="AT35" s="97">
        <v>41</v>
      </c>
      <c r="AU35" s="97">
        <v>42</v>
      </c>
      <c r="AV35" s="97">
        <v>43</v>
      </c>
      <c r="AW35" s="97">
        <v>44</v>
      </c>
      <c r="AX35" s="97">
        <v>45</v>
      </c>
      <c r="AY35" s="97">
        <v>46</v>
      </c>
      <c r="AZ35" s="97">
        <v>47</v>
      </c>
      <c r="BA35" s="97">
        <v>48</v>
      </c>
      <c r="BB35" s="97">
        <v>49</v>
      </c>
      <c r="BC35" s="97">
        <v>50</v>
      </c>
      <c r="BD35" s="97">
        <v>51</v>
      </c>
      <c r="BE35" s="97">
        <v>52</v>
      </c>
      <c r="BF35" s="78"/>
    </row>
    <row r="36" spans="5:58" ht="12.75">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78"/>
    </row>
    <row r="37" spans="2:58" ht="12.75">
      <c r="B37" s="85" t="s">
        <v>550</v>
      </c>
      <c r="C37" s="85" t="s">
        <v>74</v>
      </c>
      <c r="D37" s="84"/>
      <c r="E37" s="89">
        <v>0</v>
      </c>
      <c r="F37" s="89">
        <f ca="1">OFFSET('@RISK Data'!$H1,F35,0)</f>
        <v>0.05280112</v>
      </c>
      <c r="G37" s="89">
        <f ca="1">OFFSET('@RISK Data'!$H1,G35,0)</f>
        <v>0.1584034</v>
      </c>
      <c r="H37" s="89">
        <f ca="1">OFFSET('@RISK Data'!$H1,H35,0)</f>
        <v>0.3168067</v>
      </c>
      <c r="I37" s="89">
        <f ca="1">OFFSET('@RISK Data'!$H1,I35,0)</f>
        <v>0.5280112</v>
      </c>
      <c r="J37" s="89">
        <f ca="1">OFFSET('@RISK Data'!$H1,J35,0)</f>
        <v>0.7920168</v>
      </c>
      <c r="K37" s="89">
        <f ca="1">OFFSET('@RISK Data'!$H1,K35,0)</f>
        <v>1.108824</v>
      </c>
      <c r="L37" s="89">
        <f ca="1">OFFSET('@RISK Data'!$H1,L35,0)</f>
        <v>1.478431</v>
      </c>
      <c r="M37" s="89">
        <f ca="1">OFFSET('@RISK Data'!$H1,M35,0)</f>
        <v>1.90084</v>
      </c>
      <c r="N37" s="89">
        <f ca="1">OFFSET('@RISK Data'!$H1,N35,0)</f>
        <v>2.37605</v>
      </c>
      <c r="O37" s="89">
        <f ca="1">OFFSET('@RISK Data'!$H1,O35,0)</f>
        <v>2.904062</v>
      </c>
      <c r="P37" s="89">
        <f ca="1">OFFSET('@RISK Data'!$H1,P35,0)</f>
        <v>3.432073</v>
      </c>
      <c r="Q37" s="89">
        <f ca="1">OFFSET('@RISK Data'!$H1,Q35,0)</f>
        <v>3.960084</v>
      </c>
      <c r="R37" s="89">
        <f ca="1">OFFSET('@RISK Data'!$H1,R35,0)</f>
        <v>4.488095</v>
      </c>
      <c r="S37" s="89">
        <f ca="1">OFFSET('@RISK Data'!$H1,S35,0)</f>
        <v>5.016106</v>
      </c>
      <c r="T37" s="89">
        <f ca="1">OFFSET('@RISK Data'!$H1,T35,0)</f>
        <v>5.544117</v>
      </c>
      <c r="U37" s="89">
        <f ca="1">OFFSET('@RISK Data'!$H1,U35,0)</f>
        <v>6.072129</v>
      </c>
      <c r="V37" s="89">
        <f ca="1">OFFSET('@RISK Data'!$H1,V35,0)</f>
        <v>6.60014</v>
      </c>
      <c r="W37" s="89">
        <f ca="1">OFFSET('@RISK Data'!$H1,W35,0)</f>
        <v>7.128151</v>
      </c>
      <c r="X37" s="89">
        <f ca="1">OFFSET('@RISK Data'!$H1,X35,0)</f>
        <v>7.656162</v>
      </c>
      <c r="Y37" s="89">
        <f ca="1">OFFSET('@RISK Data'!$H1,Y35,0)</f>
        <v>8.184174</v>
      </c>
      <c r="Z37" s="89">
        <f ca="1">OFFSET('@RISK Data'!$H1,Z35,0)</f>
        <v>8.712185</v>
      </c>
      <c r="AA37" s="89">
        <f ca="1">OFFSET('@RISK Data'!$H1,AA35,0)</f>
        <v>9.240196</v>
      </c>
      <c r="AB37" s="89">
        <f ca="1">OFFSET('@RISK Data'!$H1,AB35,0)</f>
        <v>9.768208</v>
      </c>
      <c r="AC37" s="89">
        <f ca="1">OFFSET('@RISK Data'!$H1,AC35,0)</f>
        <v>10.29622</v>
      </c>
      <c r="AD37" s="89">
        <f ca="1">OFFSET('@RISK Data'!$H1,AD35,0)</f>
        <v>10.82423</v>
      </c>
      <c r="AE37" s="89">
        <f ca="1">OFFSET('@RISK Data'!$H1,AE35,0)</f>
        <v>11.35224</v>
      </c>
      <c r="AF37" s="89">
        <f ca="1">OFFSET('@RISK Data'!$H1,AF35,0)</f>
        <v>11.88025</v>
      </c>
      <c r="AG37" s="89">
        <f ca="1">OFFSET('@RISK Data'!$H1,AG35,0)</f>
        <v>12.40826</v>
      </c>
      <c r="AH37" s="89">
        <f ca="1">OFFSET('@RISK Data'!$H1,AH35,0)</f>
        <v>12.93627</v>
      </c>
      <c r="AI37" s="89">
        <f ca="1">OFFSET('@RISK Data'!$H1,AI35,0)</f>
        <v>13.46429</v>
      </c>
      <c r="AJ37" s="89">
        <f ca="1">OFFSET('@RISK Data'!$H1,AJ35,0)</f>
        <v>13.9923</v>
      </c>
      <c r="AK37" s="89">
        <f ca="1">OFFSET('@RISK Data'!$H1,AK35,0)</f>
        <v>14.52031</v>
      </c>
      <c r="AL37" s="89">
        <f ca="1">OFFSET('@RISK Data'!$H1,AL35,0)</f>
        <v>15.04832</v>
      </c>
      <c r="AM37" s="89">
        <f ca="1">OFFSET('@RISK Data'!$H1,AM35,0)</f>
        <v>15.57633</v>
      </c>
      <c r="AN37" s="89">
        <f ca="1">OFFSET('@RISK Data'!$H1,AN35,0)</f>
        <v>16.10434</v>
      </c>
      <c r="AO37" s="89">
        <f ca="1">OFFSET('@RISK Data'!$H1,AO35,0)</f>
        <v>16.63235</v>
      </c>
      <c r="AP37" s="89">
        <f ca="1">OFFSET('@RISK Data'!$H1,AP35,0)</f>
        <v>17.16036</v>
      </c>
      <c r="AQ37" s="89">
        <f ca="1">OFFSET('@RISK Data'!$H1,AQ35,0)</f>
        <v>17.68838</v>
      </c>
      <c r="AR37" s="89">
        <f ca="1">OFFSET('@RISK Data'!$H1,AR35,0)</f>
        <v>18.21639</v>
      </c>
      <c r="AS37" s="89">
        <f ca="1">OFFSET('@RISK Data'!$H1,AS35,0)</f>
        <v>18.7444</v>
      </c>
      <c r="AT37" s="89">
        <f ca="1">OFFSET('@RISK Data'!$H1,AT35,0)</f>
        <v>19.27241</v>
      </c>
      <c r="AU37" s="89">
        <f ca="1">OFFSET('@RISK Data'!$H1,AU35,0)</f>
        <v>19.80042</v>
      </c>
      <c r="AV37" s="89">
        <f ca="1">OFFSET('@RISK Data'!$H1,AV35,0)</f>
        <v>20.32843</v>
      </c>
      <c r="AW37" s="89">
        <f ca="1">OFFSET('@RISK Data'!$H1,AW35,0)</f>
        <v>20.85644</v>
      </c>
      <c r="AX37" s="89">
        <f ca="1">OFFSET('@RISK Data'!$H1,AX35,0)</f>
        <v>21.38445</v>
      </c>
      <c r="AY37" s="89">
        <f ca="1">OFFSET('@RISK Data'!$H1,AY35,0)</f>
        <v>21.91246</v>
      </c>
      <c r="AZ37" s="89">
        <f ca="1">OFFSET('@RISK Data'!$H1,AZ35,0)</f>
        <v>22.44048</v>
      </c>
      <c r="BA37" s="89">
        <f ca="1">OFFSET('@RISK Data'!$H1,BA35,0)</f>
        <v>22.96849</v>
      </c>
      <c r="BB37" s="89">
        <f ca="1">OFFSET('@RISK Data'!$H1,BB35,0)</f>
        <v>23.4965</v>
      </c>
      <c r="BC37" s="89">
        <f ca="1">OFFSET('@RISK Data'!$H1,BC35,0)</f>
        <v>24.02451</v>
      </c>
      <c r="BD37" s="89">
        <f ca="1">OFFSET('@RISK Data'!$H1,BD35,0)</f>
        <v>24.02451</v>
      </c>
      <c r="BE37" s="89">
        <f ca="1">OFFSET('@RISK Data'!$H1,BE35,0)</f>
        <v>24.02451</v>
      </c>
      <c r="BF37" s="78"/>
    </row>
    <row r="38" spans="2:58" ht="12.75">
      <c r="B38" s="85" t="s">
        <v>550</v>
      </c>
      <c r="C38" s="85" t="s">
        <v>75</v>
      </c>
      <c r="D38" s="84"/>
      <c r="E38" s="89">
        <v>0</v>
      </c>
      <c r="F38" s="89">
        <f ca="1">OFFSET('@RISK Data'!$H53,F35,0)</f>
        <v>5.766656</v>
      </c>
      <c r="G38" s="89">
        <f ca="1">OFFSET('@RISK Data'!$H53,G35,0)</f>
        <v>11.61665</v>
      </c>
      <c r="H38" s="89">
        <f ca="1">OFFSET('@RISK Data'!$H53,H35,0)</f>
        <v>17.55039</v>
      </c>
      <c r="I38" s="89">
        <f ca="1">OFFSET('@RISK Data'!$H53,I35,0)</f>
        <v>23.56831</v>
      </c>
      <c r="J38" s="89">
        <f ca="1">OFFSET('@RISK Data'!$H53,J35,0)</f>
        <v>29.67081</v>
      </c>
      <c r="K38" s="89">
        <f ca="1">OFFSET('@RISK Data'!$H53,K35,0)</f>
        <v>35.85834</v>
      </c>
      <c r="L38" s="89">
        <f ca="1">OFFSET('@RISK Data'!$H53,L35,0)</f>
        <v>44.63129</v>
      </c>
      <c r="M38" s="89">
        <f ca="1">OFFSET('@RISK Data'!$H53,M35,0)</f>
        <v>53.49011</v>
      </c>
      <c r="N38" s="89">
        <f ca="1">OFFSET('@RISK Data'!$H53,N35,0)</f>
        <v>62.43523</v>
      </c>
      <c r="O38" s="89">
        <f ca="1">OFFSET('@RISK Data'!$H53,O35,0)</f>
        <v>71.46707</v>
      </c>
      <c r="P38" s="89">
        <f ca="1">OFFSET('@RISK Data'!$H53,P35,0)</f>
        <v>73.96706</v>
      </c>
      <c r="Q38" s="89">
        <f ca="1">OFFSET('@RISK Data'!$H53,Q35,0)</f>
        <v>76.46706</v>
      </c>
      <c r="R38" s="89">
        <f ca="1">OFFSET('@RISK Data'!$H53,R35,0)</f>
        <v>78.96705</v>
      </c>
      <c r="S38" s="89">
        <f ca="1">OFFSET('@RISK Data'!$H53,S35,0)</f>
        <v>81.46704</v>
      </c>
      <c r="T38" s="89">
        <f ca="1">OFFSET('@RISK Data'!$H53,T35,0)</f>
        <v>81.46704</v>
      </c>
      <c r="U38" s="89">
        <f ca="1">OFFSET('@RISK Data'!$H53,U35,0)</f>
        <v>81.46704</v>
      </c>
      <c r="V38" s="89">
        <f ca="1">OFFSET('@RISK Data'!$H53,V35,0)</f>
        <v>81.46704</v>
      </c>
      <c r="W38" s="89">
        <f ca="1">OFFSET('@RISK Data'!$H53,W35,0)</f>
        <v>81.46704</v>
      </c>
      <c r="X38" s="89">
        <f ca="1">OFFSET('@RISK Data'!$H53,X35,0)</f>
        <v>81.46704</v>
      </c>
      <c r="Y38" s="89">
        <f ca="1">OFFSET('@RISK Data'!$H53,Y35,0)</f>
        <v>81.46704</v>
      </c>
      <c r="Z38" s="89">
        <f ca="1">OFFSET('@RISK Data'!$H53,Z35,0)</f>
        <v>81.46704</v>
      </c>
      <c r="AA38" s="89">
        <f ca="1">OFFSET('@RISK Data'!$H53,AA35,0)</f>
        <v>81.46704</v>
      </c>
      <c r="AB38" s="89">
        <f ca="1">OFFSET('@RISK Data'!$H53,AB35,0)</f>
        <v>81.46704</v>
      </c>
      <c r="AC38" s="89">
        <f ca="1">OFFSET('@RISK Data'!$H53,AC35,0)</f>
        <v>81.46704</v>
      </c>
      <c r="AD38" s="89">
        <f ca="1">OFFSET('@RISK Data'!$H53,AD35,0)</f>
        <v>81.46704</v>
      </c>
      <c r="AE38" s="89">
        <f ca="1">OFFSET('@RISK Data'!$H53,AE35,0)</f>
        <v>81.46704</v>
      </c>
      <c r="AF38" s="89">
        <f ca="1">OFFSET('@RISK Data'!$H53,AF35,0)</f>
        <v>81.46704</v>
      </c>
      <c r="AG38" s="89">
        <f ca="1">OFFSET('@RISK Data'!$H53,AG35,0)</f>
        <v>81.46704</v>
      </c>
      <c r="AH38" s="89">
        <f ca="1">OFFSET('@RISK Data'!$H53,AH35,0)</f>
        <v>81.46704</v>
      </c>
      <c r="AI38" s="89">
        <f ca="1">OFFSET('@RISK Data'!$H53,AI35,0)</f>
        <v>81.46704</v>
      </c>
      <c r="AJ38" s="89">
        <f ca="1">OFFSET('@RISK Data'!$H53,AJ35,0)</f>
        <v>81.46704</v>
      </c>
      <c r="AK38" s="89">
        <f ca="1">OFFSET('@RISK Data'!$H53,AK35,0)</f>
        <v>81.46704</v>
      </c>
      <c r="AL38" s="89">
        <f ca="1">OFFSET('@RISK Data'!$H53,AL35,0)</f>
        <v>81.46704</v>
      </c>
      <c r="AM38" s="89">
        <f ca="1">OFFSET('@RISK Data'!$H53,AM35,0)</f>
        <v>81.46704</v>
      </c>
      <c r="AN38" s="89">
        <f ca="1">OFFSET('@RISK Data'!$H53,AN35,0)</f>
        <v>81.46704</v>
      </c>
      <c r="AO38" s="89">
        <f ca="1">OFFSET('@RISK Data'!$H53,AO35,0)</f>
        <v>81.46704</v>
      </c>
      <c r="AP38" s="89">
        <f ca="1">OFFSET('@RISK Data'!$H53,AP35,0)</f>
        <v>81.46704</v>
      </c>
      <c r="AQ38" s="89">
        <f ca="1">OFFSET('@RISK Data'!$H53,AQ35,0)</f>
        <v>81.46704</v>
      </c>
      <c r="AR38" s="89">
        <f ca="1">OFFSET('@RISK Data'!$H53,AR35,0)</f>
        <v>81.46704</v>
      </c>
      <c r="AS38" s="89">
        <f ca="1">OFFSET('@RISK Data'!$H53,AS35,0)</f>
        <v>81.46704</v>
      </c>
      <c r="AT38" s="89">
        <f ca="1">OFFSET('@RISK Data'!$H53,AT35,0)</f>
        <v>81.46704</v>
      </c>
      <c r="AU38" s="89">
        <f ca="1">OFFSET('@RISK Data'!$H53,AU35,0)</f>
        <v>81.46704</v>
      </c>
      <c r="AV38" s="89">
        <f ca="1">OFFSET('@RISK Data'!$H53,AV35,0)</f>
        <v>81.46704</v>
      </c>
      <c r="AW38" s="89">
        <f ca="1">OFFSET('@RISK Data'!$H53,AW35,0)</f>
        <v>81.46704</v>
      </c>
      <c r="AX38" s="89">
        <f ca="1">OFFSET('@RISK Data'!$H53,AX35,0)</f>
        <v>81.46704</v>
      </c>
      <c r="AY38" s="89">
        <f ca="1">OFFSET('@RISK Data'!$H53,AY35,0)</f>
        <v>81.46704</v>
      </c>
      <c r="AZ38" s="89">
        <f ca="1">OFFSET('@RISK Data'!$H53,AZ35,0)</f>
        <v>81.46704</v>
      </c>
      <c r="BA38" s="89">
        <f ca="1">OFFSET('@RISK Data'!$H53,BA35,0)</f>
        <v>81.46704</v>
      </c>
      <c r="BB38" s="89">
        <f ca="1">OFFSET('@RISK Data'!$H53,BB35,0)</f>
        <v>81.46704</v>
      </c>
      <c r="BC38" s="89">
        <f ca="1">OFFSET('@RISK Data'!$H53,BC35,0)</f>
        <v>81.46704</v>
      </c>
      <c r="BD38" s="89">
        <f ca="1">OFFSET('@RISK Data'!$H53,BD35,0)</f>
        <v>81.46704</v>
      </c>
      <c r="BE38" s="89">
        <f ca="1">OFFSET('@RISK Data'!$H53,BE35,0)</f>
        <v>81.46704</v>
      </c>
      <c r="BF38" s="78"/>
    </row>
    <row r="39" spans="2:58" ht="12.75">
      <c r="B39" s="85" t="s">
        <v>550</v>
      </c>
      <c r="C39" s="85" t="s">
        <v>76</v>
      </c>
      <c r="D39" s="84"/>
      <c r="E39" s="89">
        <v>0</v>
      </c>
      <c r="F39" s="89">
        <f ca="1">OFFSET('@RISK Data'!$H105,F35,0)</f>
        <v>1.947143</v>
      </c>
      <c r="G39" s="89">
        <f ca="1">OFFSET('@RISK Data'!$H105,G35,0)</f>
        <v>3.921677</v>
      </c>
      <c r="H39" s="89">
        <f ca="1">OFFSET('@RISK Data'!$H105,H35,0)</f>
        <v>5.815109</v>
      </c>
      <c r="I39" s="89">
        <f ca="1">OFFSET('@RISK Data'!$H105,I35,0)</f>
        <v>7.739218</v>
      </c>
      <c r="J39" s="89">
        <f ca="1">OFFSET('@RISK Data'!$H105,J35,0)</f>
        <v>9.693462</v>
      </c>
      <c r="K39" s="89">
        <f ca="1">OFFSET('@RISK Data'!$H105,K35,0)</f>
        <v>11.6773</v>
      </c>
      <c r="L39" s="89">
        <f ca="1">OFFSET('@RISK Data'!$H105,L35,0)</f>
        <v>13.69017</v>
      </c>
      <c r="M39" s="89">
        <f ca="1">OFFSET('@RISK Data'!$H105,M35,0)</f>
        <v>15.73152</v>
      </c>
      <c r="N39" s="89">
        <f ca="1">OFFSET('@RISK Data'!$H105,N35,0)</f>
        <v>17.8008</v>
      </c>
      <c r="O39" s="89">
        <f ca="1">OFFSET('@RISK Data'!$H105,O35,0)</f>
        <v>19.89744</v>
      </c>
      <c r="P39" s="89">
        <f ca="1">OFFSET('@RISK Data'!$H105,P35,0)</f>
        <v>21.77347</v>
      </c>
      <c r="Q39" s="89">
        <f ca="1">OFFSET('@RISK Data'!$H105,Q35,0)</f>
        <v>23.67583</v>
      </c>
      <c r="R39" s="89">
        <f ca="1">OFFSET('@RISK Data'!$H105,R35,0)</f>
        <v>25.60395</v>
      </c>
      <c r="S39" s="89">
        <f ca="1">OFFSET('@RISK Data'!$H105,S35,0)</f>
        <v>27.55725</v>
      </c>
      <c r="T39" s="89">
        <f ca="1">OFFSET('@RISK Data'!$H105,T35,0)</f>
        <v>29.53516</v>
      </c>
      <c r="U39" s="89">
        <f ca="1">OFFSET('@RISK Data'!$H105,U35,0)</f>
        <v>31.5371</v>
      </c>
      <c r="V39" s="89">
        <f ca="1">OFFSET('@RISK Data'!$H105,V35,0)</f>
        <v>33.56249</v>
      </c>
      <c r="W39" s="89">
        <f ca="1">OFFSET('@RISK Data'!$H105,W35,0)</f>
        <v>35.61073</v>
      </c>
      <c r="X39" s="89">
        <f ca="1">OFFSET('@RISK Data'!$H105,X35,0)</f>
        <v>37.68124</v>
      </c>
      <c r="Y39" s="89">
        <f ca="1">OFFSET('@RISK Data'!$H105,Y35,0)</f>
        <v>39.74133</v>
      </c>
      <c r="Z39" s="89">
        <f ca="1">OFFSET('@RISK Data'!$H105,Z35,0)</f>
        <v>41.63622</v>
      </c>
      <c r="AA39" s="89">
        <f ca="1">OFFSET('@RISK Data'!$H105,AA35,0)</f>
        <v>43.55181</v>
      </c>
      <c r="AB39" s="89">
        <f ca="1">OFFSET('@RISK Data'!$H105,AB35,0)</f>
        <v>45.4875</v>
      </c>
      <c r="AC39" s="89">
        <f ca="1">OFFSET('@RISK Data'!$H105,AC35,0)</f>
        <v>47.4427</v>
      </c>
      <c r="AD39" s="89">
        <f ca="1">OFFSET('@RISK Data'!$H105,AD35,0)</f>
        <v>49.41678</v>
      </c>
      <c r="AE39" s="89">
        <f ca="1">OFFSET('@RISK Data'!$H105,AE35,0)</f>
        <v>51.40913</v>
      </c>
      <c r="AF39" s="89">
        <f ca="1">OFFSET('@RISK Data'!$H105,AF35,0)</f>
        <v>53.42232</v>
      </c>
      <c r="AG39" s="89">
        <f ca="1">OFFSET('@RISK Data'!$H105,AG35,0)</f>
        <v>55.45623</v>
      </c>
      <c r="AH39" s="89">
        <f ca="1">OFFSET('@RISK Data'!$H105,AH35,0)</f>
        <v>57.51076</v>
      </c>
      <c r="AI39" s="89">
        <f ca="1">OFFSET('@RISK Data'!$H105,AI35,0)</f>
        <v>59.54934</v>
      </c>
      <c r="AJ39" s="89">
        <f ca="1">OFFSET('@RISK Data'!$H105,AJ35,0)</f>
        <v>61.44676</v>
      </c>
      <c r="AK39" s="89">
        <f ca="1">OFFSET('@RISK Data'!$H105,AK35,0)</f>
        <v>63.36312</v>
      </c>
      <c r="AL39" s="89">
        <f ca="1">OFFSET('@RISK Data'!$H105,AL35,0)</f>
        <v>65.29832</v>
      </c>
      <c r="AM39" s="89">
        <f ca="1">OFFSET('@RISK Data'!$H105,AM35,0)</f>
        <v>67.25223</v>
      </c>
      <c r="AN39" s="89">
        <f ca="1">OFFSET('@RISK Data'!$H105,AN35,0)</f>
        <v>69.22474</v>
      </c>
      <c r="AO39" s="89">
        <f ca="1">OFFSET('@RISK Data'!$H105,AO35,0)</f>
        <v>71.21574</v>
      </c>
      <c r="AP39" s="89">
        <f ca="1">OFFSET('@RISK Data'!$H105,AP35,0)</f>
        <v>73.22512</v>
      </c>
      <c r="AQ39" s="89">
        <f ca="1">OFFSET('@RISK Data'!$H105,AQ35,0)</f>
        <v>75.25275</v>
      </c>
      <c r="AR39" s="89">
        <f ca="1">OFFSET('@RISK Data'!$H105,AR35,0)</f>
        <v>77.29851</v>
      </c>
      <c r="AS39" s="89">
        <f ca="1">OFFSET('@RISK Data'!$H105,AS35,0)</f>
        <v>79.34174</v>
      </c>
      <c r="AT39" s="89">
        <f ca="1">OFFSET('@RISK Data'!$H105,AT35,0)</f>
        <v>81.25389</v>
      </c>
      <c r="AU39" s="89">
        <f ca="1">OFFSET('@RISK Data'!$H105,AU35,0)</f>
        <v>83.18316</v>
      </c>
      <c r="AV39" s="89">
        <f ca="1">OFFSET('@RISK Data'!$H105,AV35,0)</f>
        <v>85.12943</v>
      </c>
      <c r="AW39" s="89">
        <f ca="1">OFFSET('@RISK Data'!$H105,AW35,0)</f>
        <v>87.09258</v>
      </c>
      <c r="AX39" s="89">
        <f ca="1">OFFSET('@RISK Data'!$H105,AX35,0)</f>
        <v>89.07249</v>
      </c>
      <c r="AY39" s="89">
        <f ca="1">OFFSET('@RISK Data'!$H105,AY35,0)</f>
        <v>91.06902</v>
      </c>
      <c r="AZ39" s="89">
        <f ca="1">OFFSET('@RISK Data'!$H105,AZ35,0)</f>
        <v>93.08204</v>
      </c>
      <c r="BA39" s="89">
        <f ca="1">OFFSET('@RISK Data'!$H105,BA35,0)</f>
        <v>95.11143</v>
      </c>
      <c r="BB39" s="89">
        <f ca="1">OFFSET('@RISK Data'!$H105,BB35,0)</f>
        <v>97.15706</v>
      </c>
      <c r="BC39" s="89">
        <f ca="1">OFFSET('@RISK Data'!$H105,BC35,0)</f>
        <v>99.2188</v>
      </c>
      <c r="BD39" s="89">
        <f ca="1">OFFSET('@RISK Data'!$H105,BD35,0)</f>
        <v>104.6543</v>
      </c>
      <c r="BE39" s="89">
        <f ca="1">OFFSET('@RISK Data'!$H105,BE35,0)</f>
        <v>104.7197</v>
      </c>
      <c r="BF39" s="78"/>
    </row>
    <row r="40" spans="2:58" ht="12.75">
      <c r="B40" s="85" t="s">
        <v>551</v>
      </c>
      <c r="C40" s="85" t="s">
        <v>81</v>
      </c>
      <c r="D40" s="84"/>
      <c r="E40" s="89">
        <v>0</v>
      </c>
      <c r="F40" s="89">
        <f ca="1">OFFSET('@RISK Data'!$L157,F35,0)</f>
        <v>9.993073</v>
      </c>
      <c r="G40" s="89">
        <f ca="1">OFFSET('@RISK Data'!$L157,G35,0)</f>
        <v>20.33978</v>
      </c>
      <c r="H40" s="89">
        <f ca="1">OFFSET('@RISK Data'!$L157,H35,0)</f>
        <v>30.89252</v>
      </c>
      <c r="I40" s="89">
        <f ca="1">OFFSET('@RISK Data'!$L157,I35,0)</f>
        <v>41.57839</v>
      </c>
      <c r="J40" s="89">
        <f ca="1">OFFSET('@RISK Data'!$L157,J35,0)</f>
        <v>52.50829</v>
      </c>
      <c r="K40" s="89">
        <f ca="1">OFFSET('@RISK Data'!$L157,K35,0)</f>
        <v>64.05592</v>
      </c>
      <c r="L40" s="89">
        <f ca="1">OFFSET('@RISK Data'!$L157,L35,0)</f>
        <v>78.28647</v>
      </c>
      <c r="M40" s="89">
        <f ca="1">OFFSET('@RISK Data'!$L157,M35,0)</f>
        <v>92.74988</v>
      </c>
      <c r="N40" s="89">
        <f ca="1">OFFSET('@RISK Data'!$L157,N35,0)</f>
        <v>107.4819</v>
      </c>
      <c r="O40" s="89">
        <f ca="1">OFFSET('@RISK Data'!$L157,O35,0)</f>
        <v>122.0189</v>
      </c>
      <c r="P40" s="89">
        <f ca="1">OFFSET('@RISK Data'!$L157,P35,0)</f>
        <v>128.0019</v>
      </c>
      <c r="Q40" s="89">
        <f ca="1">OFFSET('@RISK Data'!$L157,Q35,0)</f>
        <v>133.8225</v>
      </c>
      <c r="R40" s="89">
        <f ca="1">OFFSET('@RISK Data'!$L157,R35,0)</f>
        <v>139.7266</v>
      </c>
      <c r="S40" s="89">
        <f ca="1">OFFSET('@RISK Data'!$L157,S35,0)</f>
        <v>145.3773</v>
      </c>
      <c r="T40" s="89">
        <f ca="1">OFFSET('@RISK Data'!$L157,T35,0)</f>
        <v>147.8254</v>
      </c>
      <c r="U40" s="89">
        <f ca="1">OFFSET('@RISK Data'!$L157,U35,0)</f>
        <v>150.3828</v>
      </c>
      <c r="V40" s="89">
        <f ca="1">OFFSET('@RISK Data'!$L157,V35,0)</f>
        <v>153.8396</v>
      </c>
      <c r="W40" s="89">
        <f ca="1">OFFSET('@RISK Data'!$L157,W35,0)</f>
        <v>156.5478</v>
      </c>
      <c r="X40" s="89">
        <f ca="1">OFFSET('@RISK Data'!$L157,X35,0)</f>
        <v>159.5704</v>
      </c>
      <c r="Y40" s="89">
        <f ca="1">OFFSET('@RISK Data'!$L157,Y35,0)</f>
        <v>162.8106</v>
      </c>
      <c r="Z40" s="89">
        <f ca="1">OFFSET('@RISK Data'!$L157,Z35,0)</f>
        <v>165.6348</v>
      </c>
      <c r="AA40" s="89">
        <f ca="1">OFFSET('@RISK Data'!$L157,AA35,0)</f>
        <v>168.5826</v>
      </c>
      <c r="AB40" s="89">
        <f ca="1">OFFSET('@RISK Data'!$L157,AB35,0)</f>
        <v>171.6982</v>
      </c>
      <c r="AC40" s="89">
        <f ca="1">OFFSET('@RISK Data'!$L157,AC35,0)</f>
        <v>174.8522</v>
      </c>
      <c r="AD40" s="89">
        <f ca="1">OFFSET('@RISK Data'!$L157,AD35,0)</f>
        <v>178.3678</v>
      </c>
      <c r="AE40" s="89">
        <f ca="1">OFFSET('@RISK Data'!$L157,AE35,0)</f>
        <v>180.4696</v>
      </c>
      <c r="AF40" s="89">
        <f ca="1">OFFSET('@RISK Data'!$L157,AF35,0)</f>
        <v>183.4642</v>
      </c>
      <c r="AG40" s="89">
        <f ca="1">OFFSET('@RISK Data'!$L157,AG35,0)</f>
        <v>186.4693</v>
      </c>
      <c r="AH40" s="89">
        <f ca="1">OFFSET('@RISK Data'!$L157,AH35,0)</f>
        <v>189.7034</v>
      </c>
      <c r="AI40" s="89">
        <f ca="1">OFFSET('@RISK Data'!$L157,AI35,0)</f>
        <v>192.8422</v>
      </c>
      <c r="AJ40" s="89">
        <f ca="1">OFFSET('@RISK Data'!$L157,AJ35,0)</f>
        <v>195.5832</v>
      </c>
      <c r="AK40" s="89">
        <f ca="1">OFFSET('@RISK Data'!$L157,AK35,0)</f>
        <v>198.3219</v>
      </c>
      <c r="AL40" s="89">
        <f ca="1">OFFSET('@RISK Data'!$L157,AL35,0)</f>
        <v>201.5148</v>
      </c>
      <c r="AM40" s="89">
        <f ca="1">OFFSET('@RISK Data'!$L157,AM35,0)</f>
        <v>204.0231</v>
      </c>
      <c r="AN40" s="89">
        <f ca="1">OFFSET('@RISK Data'!$L157,AN35,0)</f>
        <v>206.5693</v>
      </c>
      <c r="AO40" s="89">
        <f ca="1">OFFSET('@RISK Data'!$L157,AO35,0)</f>
        <v>209.2312</v>
      </c>
      <c r="AP40" s="89">
        <f ca="1">OFFSET('@RISK Data'!$L157,AP35,0)</f>
        <v>212.2154</v>
      </c>
      <c r="AQ40" s="89">
        <f ca="1">OFFSET('@RISK Data'!$L157,AQ35,0)</f>
        <v>214.9409</v>
      </c>
      <c r="AR40" s="89">
        <f ca="1">OFFSET('@RISK Data'!$L157,AR35,0)</f>
        <v>217.8971</v>
      </c>
      <c r="AS40" s="89">
        <f ca="1">OFFSET('@RISK Data'!$L157,AS35,0)</f>
        <v>221.3069</v>
      </c>
      <c r="AT40" s="89">
        <f ca="1">OFFSET('@RISK Data'!$L157,AT35,0)</f>
        <v>224.0946</v>
      </c>
      <c r="AU40" s="89">
        <f ca="1">OFFSET('@RISK Data'!$L157,AU35,0)</f>
        <v>227.3982</v>
      </c>
      <c r="AV40" s="89">
        <f ca="1">OFFSET('@RISK Data'!$L157,AV35,0)</f>
        <v>230.4208</v>
      </c>
      <c r="AW40" s="89">
        <f ca="1">OFFSET('@RISK Data'!$L157,AW35,0)</f>
        <v>233.0358</v>
      </c>
      <c r="AX40" s="89">
        <f ca="1">OFFSET('@RISK Data'!$L157,AX35,0)</f>
        <v>235.633</v>
      </c>
      <c r="AY40" s="89">
        <f ca="1">OFFSET('@RISK Data'!$L157,AY35,0)</f>
        <v>238.9578</v>
      </c>
      <c r="AZ40" s="89">
        <f ca="1">OFFSET('@RISK Data'!$L157,AZ35,0)</f>
        <v>242.1929</v>
      </c>
      <c r="BA40" s="89">
        <f ca="1">OFFSET('@RISK Data'!$L157,BA35,0)</f>
        <v>245.3808</v>
      </c>
      <c r="BB40" s="89">
        <f ca="1">OFFSET('@RISK Data'!$L157,BB35,0)</f>
        <v>248.4936</v>
      </c>
      <c r="BC40" s="89">
        <f ca="1">OFFSET('@RISK Data'!$L157,BC35,0)</f>
        <v>251.9239</v>
      </c>
      <c r="BD40" s="89">
        <f ca="1">OFFSET('@RISK Data'!$L157,BD35,0)</f>
        <v>256.6938</v>
      </c>
      <c r="BE40" s="89">
        <f ca="1">OFFSET('@RISK Data'!$L157,BE35,0)</f>
        <v>256.7583</v>
      </c>
      <c r="BF40" s="78"/>
    </row>
    <row r="41" spans="5:57" ht="12.75">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row>
    <row r="42" spans="1:58" ht="12.75">
      <c r="A42" s="79" t="s">
        <v>548</v>
      </c>
      <c r="E42" s="96"/>
      <c r="F42" s="97">
        <v>1</v>
      </c>
      <c r="G42" s="97">
        <v>2</v>
      </c>
      <c r="H42" s="97">
        <v>3</v>
      </c>
      <c r="I42" s="97">
        <v>4</v>
      </c>
      <c r="J42" s="97">
        <v>5</v>
      </c>
      <c r="K42" s="97">
        <v>6</v>
      </c>
      <c r="L42" s="97">
        <v>7</v>
      </c>
      <c r="M42" s="97">
        <v>8</v>
      </c>
      <c r="N42" s="97">
        <v>9</v>
      </c>
      <c r="O42" s="97">
        <v>10</v>
      </c>
      <c r="P42" s="97">
        <v>11</v>
      </c>
      <c r="Q42" s="97">
        <v>12</v>
      </c>
      <c r="R42" s="97">
        <v>13</v>
      </c>
      <c r="S42" s="97">
        <v>14</v>
      </c>
      <c r="T42" s="97">
        <v>15</v>
      </c>
      <c r="U42" s="97">
        <v>16</v>
      </c>
      <c r="V42" s="97">
        <v>17</v>
      </c>
      <c r="W42" s="97">
        <v>18</v>
      </c>
      <c r="X42" s="97">
        <v>19</v>
      </c>
      <c r="Y42" s="97">
        <v>20</v>
      </c>
      <c r="Z42" s="97">
        <v>21</v>
      </c>
      <c r="AA42" s="97">
        <v>22</v>
      </c>
      <c r="AB42" s="97">
        <v>23</v>
      </c>
      <c r="AC42" s="97">
        <v>24</v>
      </c>
      <c r="AD42" s="97">
        <v>25</v>
      </c>
      <c r="AE42" s="97">
        <v>26</v>
      </c>
      <c r="AF42" s="97">
        <v>27</v>
      </c>
      <c r="AG42" s="97">
        <v>28</v>
      </c>
      <c r="AH42" s="97">
        <v>29</v>
      </c>
      <c r="AI42" s="97">
        <v>30</v>
      </c>
      <c r="AJ42" s="97">
        <v>31</v>
      </c>
      <c r="AK42" s="97">
        <v>32</v>
      </c>
      <c r="AL42" s="97">
        <v>33</v>
      </c>
      <c r="AM42" s="97">
        <v>34</v>
      </c>
      <c r="AN42" s="97">
        <v>35</v>
      </c>
      <c r="AO42" s="97">
        <v>36</v>
      </c>
      <c r="AP42" s="97">
        <v>37</v>
      </c>
      <c r="AQ42" s="97">
        <v>38</v>
      </c>
      <c r="AR42" s="97">
        <v>39</v>
      </c>
      <c r="AS42" s="97">
        <v>40</v>
      </c>
      <c r="AT42" s="97">
        <v>41</v>
      </c>
      <c r="AU42" s="97">
        <v>42</v>
      </c>
      <c r="AV42" s="97">
        <v>43</v>
      </c>
      <c r="AW42" s="97">
        <v>44</v>
      </c>
      <c r="AX42" s="97">
        <v>45</v>
      </c>
      <c r="AY42" s="97">
        <v>46</v>
      </c>
      <c r="AZ42" s="97">
        <v>47</v>
      </c>
      <c r="BA42" s="97">
        <v>48</v>
      </c>
      <c r="BB42" s="97">
        <v>49</v>
      </c>
      <c r="BC42" s="97">
        <v>50</v>
      </c>
      <c r="BD42" s="97">
        <v>51</v>
      </c>
      <c r="BE42" s="97">
        <v>52</v>
      </c>
      <c r="BF42" s="78"/>
    </row>
    <row r="43" spans="5:58" ht="12.75">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78"/>
    </row>
    <row r="44" spans="2:58" ht="12.75">
      <c r="B44" s="85" t="s">
        <v>552</v>
      </c>
      <c r="C44" s="85" t="s">
        <v>74</v>
      </c>
      <c r="D44" s="84"/>
      <c r="E44" s="89">
        <f>SUM(F44:BE44)</f>
        <v>24.02451</v>
      </c>
      <c r="F44" s="89">
        <f>F37-E37</f>
        <v>0.05280112</v>
      </c>
      <c r="G44" s="89">
        <f aca="true" t="shared" si="6" ref="G44:BE44">G37-F37</f>
        <v>0.10560227999999999</v>
      </c>
      <c r="H44" s="89">
        <f t="shared" si="6"/>
        <v>0.1584033</v>
      </c>
      <c r="I44" s="89">
        <f t="shared" si="6"/>
        <v>0.21120450000000002</v>
      </c>
      <c r="J44" s="89">
        <f t="shared" si="6"/>
        <v>0.26400559999999995</v>
      </c>
      <c r="K44" s="89">
        <f t="shared" si="6"/>
        <v>0.31680720000000007</v>
      </c>
      <c r="L44" s="89">
        <f t="shared" si="6"/>
        <v>0.369607</v>
      </c>
      <c r="M44" s="89">
        <f t="shared" si="6"/>
        <v>0.42240900000000003</v>
      </c>
      <c r="N44" s="89">
        <f t="shared" si="6"/>
        <v>0.47521000000000013</v>
      </c>
      <c r="O44" s="89">
        <f t="shared" si="6"/>
        <v>0.5280119999999999</v>
      </c>
      <c r="P44" s="89">
        <f t="shared" si="6"/>
        <v>0.5280109999999998</v>
      </c>
      <c r="Q44" s="89">
        <f t="shared" si="6"/>
        <v>0.5280110000000002</v>
      </c>
      <c r="R44" s="89">
        <f t="shared" si="6"/>
        <v>0.5280110000000002</v>
      </c>
      <c r="S44" s="89">
        <f t="shared" si="6"/>
        <v>0.5280109999999993</v>
      </c>
      <c r="T44" s="89">
        <f t="shared" si="6"/>
        <v>0.5280110000000002</v>
      </c>
      <c r="U44" s="89">
        <f t="shared" si="6"/>
        <v>0.5280120000000004</v>
      </c>
      <c r="V44" s="89">
        <f t="shared" si="6"/>
        <v>0.5280109999999993</v>
      </c>
      <c r="W44" s="89">
        <f t="shared" si="6"/>
        <v>0.5280110000000002</v>
      </c>
      <c r="X44" s="89">
        <f t="shared" si="6"/>
        <v>0.5280110000000002</v>
      </c>
      <c r="Y44" s="89">
        <f t="shared" si="6"/>
        <v>0.5280120000000004</v>
      </c>
      <c r="Z44" s="89">
        <f t="shared" si="6"/>
        <v>0.5280109999999993</v>
      </c>
      <c r="AA44" s="89">
        <f t="shared" si="6"/>
        <v>0.5280109999999993</v>
      </c>
      <c r="AB44" s="89">
        <f t="shared" si="6"/>
        <v>0.5280120000000004</v>
      </c>
      <c r="AC44" s="89">
        <f t="shared" si="6"/>
        <v>0.5280120000000004</v>
      </c>
      <c r="AD44" s="89">
        <f t="shared" si="6"/>
        <v>0.5280100000000001</v>
      </c>
      <c r="AE44" s="89">
        <f t="shared" si="6"/>
        <v>0.5280100000000001</v>
      </c>
      <c r="AF44" s="89">
        <f t="shared" si="6"/>
        <v>0.5280100000000001</v>
      </c>
      <c r="AG44" s="89">
        <f t="shared" si="6"/>
        <v>0.5280100000000001</v>
      </c>
      <c r="AH44" s="89">
        <f t="shared" si="6"/>
        <v>0.5280100000000001</v>
      </c>
      <c r="AI44" s="89">
        <f t="shared" si="6"/>
        <v>0.5280199999999997</v>
      </c>
      <c r="AJ44" s="89">
        <f t="shared" si="6"/>
        <v>0.5280100000000001</v>
      </c>
      <c r="AK44" s="89">
        <f t="shared" si="6"/>
        <v>0.5280100000000001</v>
      </c>
      <c r="AL44" s="89">
        <f t="shared" si="6"/>
        <v>0.5280100000000001</v>
      </c>
      <c r="AM44" s="89">
        <f t="shared" si="6"/>
        <v>0.5280100000000001</v>
      </c>
      <c r="AN44" s="89">
        <f t="shared" si="6"/>
        <v>0.5280100000000001</v>
      </c>
      <c r="AO44" s="89">
        <f t="shared" si="6"/>
        <v>0.5280099999999983</v>
      </c>
      <c r="AP44" s="89">
        <f t="shared" si="6"/>
        <v>0.5280100000000019</v>
      </c>
      <c r="AQ44" s="89">
        <f t="shared" si="6"/>
        <v>0.5280199999999979</v>
      </c>
      <c r="AR44" s="89">
        <f t="shared" si="6"/>
        <v>0.5280100000000019</v>
      </c>
      <c r="AS44" s="89">
        <f t="shared" si="6"/>
        <v>0.5280099999999983</v>
      </c>
      <c r="AT44" s="89">
        <f t="shared" si="6"/>
        <v>0.5280100000000019</v>
      </c>
      <c r="AU44" s="89">
        <f t="shared" si="6"/>
        <v>0.5280099999999983</v>
      </c>
      <c r="AV44" s="89">
        <f t="shared" si="6"/>
        <v>0.5280100000000019</v>
      </c>
      <c r="AW44" s="89">
        <f t="shared" si="6"/>
        <v>0.5280099999999983</v>
      </c>
      <c r="AX44" s="89">
        <f t="shared" si="6"/>
        <v>0.5280100000000019</v>
      </c>
      <c r="AY44" s="89">
        <f t="shared" si="6"/>
        <v>0.5280099999999983</v>
      </c>
      <c r="AZ44" s="89">
        <f t="shared" si="6"/>
        <v>0.5280200000000015</v>
      </c>
      <c r="BA44" s="89">
        <f t="shared" si="6"/>
        <v>0.5280099999999983</v>
      </c>
      <c r="BB44" s="89">
        <f t="shared" si="6"/>
        <v>0.5280100000000019</v>
      </c>
      <c r="BC44" s="89">
        <f t="shared" si="6"/>
        <v>0.5280099999999983</v>
      </c>
      <c r="BD44" s="89">
        <f t="shared" si="6"/>
        <v>0</v>
      </c>
      <c r="BE44" s="89">
        <f t="shared" si="6"/>
        <v>0</v>
      </c>
      <c r="BF44" s="78"/>
    </row>
    <row r="45" spans="2:58" ht="12.75">
      <c r="B45" s="85" t="s">
        <v>552</v>
      </c>
      <c r="C45" s="85" t="s">
        <v>75</v>
      </c>
      <c r="D45" s="84"/>
      <c r="E45" s="89">
        <f>SUM(F45:BE45)</f>
        <v>81.46704</v>
      </c>
      <c r="F45" s="89">
        <f aca="true" t="shared" si="7" ref="F45:BE45">F38-E38</f>
        <v>5.766656</v>
      </c>
      <c r="G45" s="89">
        <f t="shared" si="7"/>
        <v>5.849994</v>
      </c>
      <c r="H45" s="89">
        <f t="shared" si="7"/>
        <v>5.93374</v>
      </c>
      <c r="I45" s="89">
        <f t="shared" si="7"/>
        <v>6.01792</v>
      </c>
      <c r="J45" s="89">
        <f t="shared" si="7"/>
        <v>6.102499999999999</v>
      </c>
      <c r="K45" s="89">
        <f t="shared" si="7"/>
        <v>6.187529999999999</v>
      </c>
      <c r="L45" s="89">
        <f t="shared" si="7"/>
        <v>8.772950000000002</v>
      </c>
      <c r="M45" s="89">
        <f t="shared" si="7"/>
        <v>8.858820000000001</v>
      </c>
      <c r="N45" s="89">
        <f t="shared" si="7"/>
        <v>8.945119999999996</v>
      </c>
      <c r="O45" s="89">
        <f t="shared" si="7"/>
        <v>9.03184000000001</v>
      </c>
      <c r="P45" s="89">
        <f t="shared" si="7"/>
        <v>2.499989999999997</v>
      </c>
      <c r="Q45" s="89">
        <f t="shared" si="7"/>
        <v>2.5</v>
      </c>
      <c r="R45" s="89">
        <f t="shared" si="7"/>
        <v>2.499989999999997</v>
      </c>
      <c r="S45" s="89">
        <f t="shared" si="7"/>
        <v>2.499989999999997</v>
      </c>
      <c r="T45" s="89">
        <f t="shared" si="7"/>
        <v>0</v>
      </c>
      <c r="U45" s="89">
        <f t="shared" si="7"/>
        <v>0</v>
      </c>
      <c r="V45" s="89">
        <f t="shared" si="7"/>
        <v>0</v>
      </c>
      <c r="W45" s="89">
        <f t="shared" si="7"/>
        <v>0</v>
      </c>
      <c r="X45" s="89">
        <f t="shared" si="7"/>
        <v>0</v>
      </c>
      <c r="Y45" s="89">
        <f t="shared" si="7"/>
        <v>0</v>
      </c>
      <c r="Z45" s="89">
        <f t="shared" si="7"/>
        <v>0</v>
      </c>
      <c r="AA45" s="89">
        <f t="shared" si="7"/>
        <v>0</v>
      </c>
      <c r="AB45" s="89">
        <f t="shared" si="7"/>
        <v>0</v>
      </c>
      <c r="AC45" s="89">
        <f t="shared" si="7"/>
        <v>0</v>
      </c>
      <c r="AD45" s="89">
        <f t="shared" si="7"/>
        <v>0</v>
      </c>
      <c r="AE45" s="89">
        <f t="shared" si="7"/>
        <v>0</v>
      </c>
      <c r="AF45" s="89">
        <f t="shared" si="7"/>
        <v>0</v>
      </c>
      <c r="AG45" s="89">
        <f t="shared" si="7"/>
        <v>0</v>
      </c>
      <c r="AH45" s="89">
        <f t="shared" si="7"/>
        <v>0</v>
      </c>
      <c r="AI45" s="89">
        <f t="shared" si="7"/>
        <v>0</v>
      </c>
      <c r="AJ45" s="89">
        <f t="shared" si="7"/>
        <v>0</v>
      </c>
      <c r="AK45" s="89">
        <f t="shared" si="7"/>
        <v>0</v>
      </c>
      <c r="AL45" s="89">
        <f t="shared" si="7"/>
        <v>0</v>
      </c>
      <c r="AM45" s="89">
        <f t="shared" si="7"/>
        <v>0</v>
      </c>
      <c r="AN45" s="89">
        <f t="shared" si="7"/>
        <v>0</v>
      </c>
      <c r="AO45" s="89">
        <f t="shared" si="7"/>
        <v>0</v>
      </c>
      <c r="AP45" s="89">
        <f t="shared" si="7"/>
        <v>0</v>
      </c>
      <c r="AQ45" s="89">
        <f t="shared" si="7"/>
        <v>0</v>
      </c>
      <c r="AR45" s="89">
        <f t="shared" si="7"/>
        <v>0</v>
      </c>
      <c r="AS45" s="89">
        <f t="shared" si="7"/>
        <v>0</v>
      </c>
      <c r="AT45" s="89">
        <f t="shared" si="7"/>
        <v>0</v>
      </c>
      <c r="AU45" s="89">
        <f t="shared" si="7"/>
        <v>0</v>
      </c>
      <c r="AV45" s="89">
        <f t="shared" si="7"/>
        <v>0</v>
      </c>
      <c r="AW45" s="89">
        <f t="shared" si="7"/>
        <v>0</v>
      </c>
      <c r="AX45" s="89">
        <f t="shared" si="7"/>
        <v>0</v>
      </c>
      <c r="AY45" s="89">
        <f t="shared" si="7"/>
        <v>0</v>
      </c>
      <c r="AZ45" s="89">
        <f t="shared" si="7"/>
        <v>0</v>
      </c>
      <c r="BA45" s="89">
        <f t="shared" si="7"/>
        <v>0</v>
      </c>
      <c r="BB45" s="89">
        <f t="shared" si="7"/>
        <v>0</v>
      </c>
      <c r="BC45" s="89">
        <f t="shared" si="7"/>
        <v>0</v>
      </c>
      <c r="BD45" s="89">
        <f t="shared" si="7"/>
        <v>0</v>
      </c>
      <c r="BE45" s="89">
        <f t="shared" si="7"/>
        <v>0</v>
      </c>
      <c r="BF45" s="78"/>
    </row>
    <row r="46" spans="2:58" ht="12.75">
      <c r="B46" s="85" t="s">
        <v>552</v>
      </c>
      <c r="C46" s="85" t="s">
        <v>76</v>
      </c>
      <c r="D46" s="84"/>
      <c r="E46" s="89">
        <f>SUM(F46:BE46)</f>
        <v>104.7197</v>
      </c>
      <c r="F46" s="89">
        <f aca="true" t="shared" si="8" ref="F46:BE46">F39-E39</f>
        <v>1.947143</v>
      </c>
      <c r="G46" s="89">
        <f t="shared" si="8"/>
        <v>1.9745339999999998</v>
      </c>
      <c r="H46" s="89">
        <f t="shared" si="8"/>
        <v>1.8934319999999998</v>
      </c>
      <c r="I46" s="89">
        <f t="shared" si="8"/>
        <v>1.9241090000000005</v>
      </c>
      <c r="J46" s="89">
        <f t="shared" si="8"/>
        <v>1.954244</v>
      </c>
      <c r="K46" s="89">
        <f t="shared" si="8"/>
        <v>1.9838380000000004</v>
      </c>
      <c r="L46" s="89">
        <f t="shared" si="8"/>
        <v>2.0128699999999995</v>
      </c>
      <c r="M46" s="89">
        <f t="shared" si="8"/>
        <v>2.0413499999999996</v>
      </c>
      <c r="N46" s="89">
        <f t="shared" si="8"/>
        <v>2.069279999999999</v>
      </c>
      <c r="O46" s="89">
        <f t="shared" si="8"/>
        <v>2.0966400000000007</v>
      </c>
      <c r="P46" s="89">
        <f t="shared" si="8"/>
        <v>1.87603</v>
      </c>
      <c r="Q46" s="89">
        <f t="shared" si="8"/>
        <v>1.9023600000000016</v>
      </c>
      <c r="R46" s="89">
        <f t="shared" si="8"/>
        <v>1.9281199999999998</v>
      </c>
      <c r="S46" s="89">
        <f t="shared" si="8"/>
        <v>1.9532999999999987</v>
      </c>
      <c r="T46" s="89">
        <f t="shared" si="8"/>
        <v>1.9779100000000014</v>
      </c>
      <c r="U46" s="89">
        <f t="shared" si="8"/>
        <v>2.0019399999999976</v>
      </c>
      <c r="V46" s="89">
        <f t="shared" si="8"/>
        <v>2.025389999999998</v>
      </c>
      <c r="W46" s="89">
        <f t="shared" si="8"/>
        <v>2.04824</v>
      </c>
      <c r="X46" s="89">
        <f t="shared" si="8"/>
        <v>2.070510000000006</v>
      </c>
      <c r="Y46" s="89">
        <f t="shared" si="8"/>
        <v>2.0600899999999953</v>
      </c>
      <c r="Z46" s="89">
        <f t="shared" si="8"/>
        <v>1.8948900000000037</v>
      </c>
      <c r="AA46" s="89">
        <f t="shared" si="8"/>
        <v>1.9155900000000017</v>
      </c>
      <c r="AB46" s="89">
        <f t="shared" si="8"/>
        <v>1.935689999999994</v>
      </c>
      <c r="AC46" s="89">
        <f t="shared" si="8"/>
        <v>1.955200000000005</v>
      </c>
      <c r="AD46" s="89">
        <f t="shared" si="8"/>
        <v>1.9740800000000007</v>
      </c>
      <c r="AE46" s="89">
        <f t="shared" si="8"/>
        <v>1.9923499999999947</v>
      </c>
      <c r="AF46" s="89">
        <f t="shared" si="8"/>
        <v>2.0131900000000016</v>
      </c>
      <c r="AG46" s="89">
        <f t="shared" si="8"/>
        <v>2.0339099999999988</v>
      </c>
      <c r="AH46" s="89">
        <f t="shared" si="8"/>
        <v>2.0545299999999997</v>
      </c>
      <c r="AI46" s="89">
        <f t="shared" si="8"/>
        <v>2.038580000000003</v>
      </c>
      <c r="AJ46" s="89">
        <f t="shared" si="8"/>
        <v>1.8974199999999968</v>
      </c>
      <c r="AK46" s="89">
        <f t="shared" si="8"/>
        <v>1.9163600000000045</v>
      </c>
      <c r="AL46" s="89">
        <f t="shared" si="8"/>
        <v>1.9352000000000018</v>
      </c>
      <c r="AM46" s="89">
        <f t="shared" si="8"/>
        <v>1.9539099999999934</v>
      </c>
      <c r="AN46" s="89">
        <f t="shared" si="8"/>
        <v>1.9725099999999998</v>
      </c>
      <c r="AO46" s="89">
        <f t="shared" si="8"/>
        <v>1.9909999999999997</v>
      </c>
      <c r="AP46" s="89">
        <f t="shared" si="8"/>
        <v>2.0093800000000073</v>
      </c>
      <c r="AQ46" s="89">
        <f t="shared" si="8"/>
        <v>2.027630000000002</v>
      </c>
      <c r="AR46" s="89">
        <f t="shared" si="8"/>
        <v>2.045759999999987</v>
      </c>
      <c r="AS46" s="89">
        <f t="shared" si="8"/>
        <v>2.0432300000000083</v>
      </c>
      <c r="AT46" s="89">
        <f t="shared" si="8"/>
        <v>1.912149999999997</v>
      </c>
      <c r="AU46" s="89">
        <f t="shared" si="8"/>
        <v>1.9292700000000025</v>
      </c>
      <c r="AV46" s="89">
        <f t="shared" si="8"/>
        <v>1.9462699999999984</v>
      </c>
      <c r="AW46" s="89">
        <f t="shared" si="8"/>
        <v>1.9631499999999988</v>
      </c>
      <c r="AX46" s="89">
        <f t="shared" si="8"/>
        <v>1.9799100000000038</v>
      </c>
      <c r="AY46" s="89">
        <f t="shared" si="8"/>
        <v>1.9965299999999928</v>
      </c>
      <c r="AZ46" s="89">
        <f t="shared" si="8"/>
        <v>2.0130200000000116</v>
      </c>
      <c r="BA46" s="89">
        <f t="shared" si="8"/>
        <v>2.0293899999999923</v>
      </c>
      <c r="BB46" s="89">
        <f t="shared" si="8"/>
        <v>2.0456300000000027</v>
      </c>
      <c r="BC46" s="89">
        <f t="shared" si="8"/>
        <v>2.0617400000000004</v>
      </c>
      <c r="BD46" s="89">
        <f t="shared" si="8"/>
        <v>5.435500000000005</v>
      </c>
      <c r="BE46" s="89">
        <f t="shared" si="8"/>
        <v>0.0653999999999968</v>
      </c>
      <c r="BF46" s="78"/>
    </row>
    <row r="47" spans="2:58" ht="12.75">
      <c r="B47" s="85" t="s">
        <v>553</v>
      </c>
      <c r="C47" s="85" t="s">
        <v>81</v>
      </c>
      <c r="D47" s="84"/>
      <c r="E47" s="89">
        <f>SUM(F47:BE47)</f>
        <v>256.7583</v>
      </c>
      <c r="F47" s="89">
        <f aca="true" t="shared" si="9" ref="F47:BE47">F40-E40</f>
        <v>9.993073</v>
      </c>
      <c r="G47" s="89">
        <f t="shared" si="9"/>
        <v>10.346707</v>
      </c>
      <c r="H47" s="89">
        <f t="shared" si="9"/>
        <v>10.55274</v>
      </c>
      <c r="I47" s="89">
        <f t="shared" si="9"/>
        <v>10.685869999999998</v>
      </c>
      <c r="J47" s="89">
        <f t="shared" si="9"/>
        <v>10.929900000000004</v>
      </c>
      <c r="K47" s="89">
        <f t="shared" si="9"/>
        <v>11.547629999999998</v>
      </c>
      <c r="L47" s="89">
        <f t="shared" si="9"/>
        <v>14.230549999999994</v>
      </c>
      <c r="M47" s="89">
        <f t="shared" si="9"/>
        <v>14.46341000000001</v>
      </c>
      <c r="N47" s="89">
        <f t="shared" si="9"/>
        <v>14.732019999999991</v>
      </c>
      <c r="O47" s="89">
        <f t="shared" si="9"/>
        <v>14.537000000000006</v>
      </c>
      <c r="P47" s="89">
        <f t="shared" si="9"/>
        <v>5.983000000000004</v>
      </c>
      <c r="Q47" s="89">
        <f t="shared" si="9"/>
        <v>5.820599999999985</v>
      </c>
      <c r="R47" s="89">
        <f t="shared" si="9"/>
        <v>5.9041</v>
      </c>
      <c r="S47" s="89">
        <f t="shared" si="9"/>
        <v>5.6507000000000005</v>
      </c>
      <c r="T47" s="89">
        <f t="shared" si="9"/>
        <v>2.448100000000011</v>
      </c>
      <c r="U47" s="89">
        <f t="shared" si="9"/>
        <v>2.5574000000000012</v>
      </c>
      <c r="V47" s="89">
        <f t="shared" si="9"/>
        <v>3.456799999999987</v>
      </c>
      <c r="W47" s="89">
        <f t="shared" si="9"/>
        <v>2.708200000000005</v>
      </c>
      <c r="X47" s="89">
        <f t="shared" si="9"/>
        <v>3.0226000000000113</v>
      </c>
      <c r="Y47" s="89">
        <f t="shared" si="9"/>
        <v>3.2401999999999873</v>
      </c>
      <c r="Z47" s="89">
        <f t="shared" si="9"/>
        <v>2.824200000000019</v>
      </c>
      <c r="AA47" s="89">
        <f t="shared" si="9"/>
        <v>2.947800000000001</v>
      </c>
      <c r="AB47" s="89">
        <f t="shared" si="9"/>
        <v>3.1156000000000006</v>
      </c>
      <c r="AC47" s="89">
        <f t="shared" si="9"/>
        <v>3.1539999999999964</v>
      </c>
      <c r="AD47" s="89">
        <f t="shared" si="9"/>
        <v>3.515599999999978</v>
      </c>
      <c r="AE47" s="89">
        <f t="shared" si="9"/>
        <v>2.1018000000000256</v>
      </c>
      <c r="AF47" s="89">
        <f t="shared" si="9"/>
        <v>2.9945999999999913</v>
      </c>
      <c r="AG47" s="89">
        <f t="shared" si="9"/>
        <v>3.0050999999999988</v>
      </c>
      <c r="AH47" s="89">
        <f t="shared" si="9"/>
        <v>3.2340999999999838</v>
      </c>
      <c r="AI47" s="89">
        <f t="shared" si="9"/>
        <v>3.1388000000000034</v>
      </c>
      <c r="AJ47" s="89">
        <f t="shared" si="9"/>
        <v>2.741000000000014</v>
      </c>
      <c r="AK47" s="89">
        <f t="shared" si="9"/>
        <v>2.7386999999999944</v>
      </c>
      <c r="AL47" s="89">
        <f t="shared" si="9"/>
        <v>3.1929000000000087</v>
      </c>
      <c r="AM47" s="89">
        <f t="shared" si="9"/>
        <v>2.5082999999999913</v>
      </c>
      <c r="AN47" s="89">
        <f t="shared" si="9"/>
        <v>2.546199999999999</v>
      </c>
      <c r="AO47" s="89">
        <f t="shared" si="9"/>
        <v>2.661900000000003</v>
      </c>
      <c r="AP47" s="89">
        <f t="shared" si="9"/>
        <v>2.984199999999987</v>
      </c>
      <c r="AQ47" s="89">
        <f t="shared" si="9"/>
        <v>2.725500000000011</v>
      </c>
      <c r="AR47" s="89">
        <f t="shared" si="9"/>
        <v>2.9561999999999955</v>
      </c>
      <c r="AS47" s="89">
        <f t="shared" si="9"/>
        <v>3.4098000000000184</v>
      </c>
      <c r="AT47" s="89">
        <f t="shared" si="9"/>
        <v>2.787700000000001</v>
      </c>
      <c r="AU47" s="89">
        <f t="shared" si="9"/>
        <v>3.3035999999999888</v>
      </c>
      <c r="AV47" s="89">
        <f t="shared" si="9"/>
        <v>3.0226000000000113</v>
      </c>
      <c r="AW47" s="89">
        <f t="shared" si="9"/>
        <v>2.6149999999999807</v>
      </c>
      <c r="AX47" s="89">
        <f t="shared" si="9"/>
        <v>2.597200000000015</v>
      </c>
      <c r="AY47" s="89">
        <f t="shared" si="9"/>
        <v>3.324799999999982</v>
      </c>
      <c r="AZ47" s="89">
        <f t="shared" si="9"/>
        <v>3.235100000000017</v>
      </c>
      <c r="BA47" s="89">
        <f t="shared" si="9"/>
        <v>3.187899999999985</v>
      </c>
      <c r="BB47" s="89">
        <f t="shared" si="9"/>
        <v>3.112799999999993</v>
      </c>
      <c r="BC47" s="89">
        <f t="shared" si="9"/>
        <v>3.430300000000017</v>
      </c>
      <c r="BD47" s="89">
        <f t="shared" si="9"/>
        <v>4.769900000000007</v>
      </c>
      <c r="BE47" s="89">
        <f t="shared" si="9"/>
        <v>0.06450000000000955</v>
      </c>
      <c r="BF47" s="78"/>
    </row>
    <row r="48" spans="2:57" ht="12.75">
      <c r="B48" s="84" t="s">
        <v>554</v>
      </c>
      <c r="C48" s="84" t="s">
        <v>81</v>
      </c>
      <c r="D48" s="84"/>
      <c r="E48" s="89">
        <f>SUM(F48:BE48)</f>
        <v>46.54705000000001</v>
      </c>
      <c r="F48" s="89">
        <f>F47-SUM(F44:F46)</f>
        <v>2.226472880000001</v>
      </c>
      <c r="G48" s="89">
        <f aca="true" t="shared" si="10" ref="G48:BE48">G47-SUM(G44:G46)</f>
        <v>2.41657672</v>
      </c>
      <c r="H48" s="89">
        <f t="shared" si="10"/>
        <v>2.5671647</v>
      </c>
      <c r="I48" s="89">
        <f t="shared" si="10"/>
        <v>2.532636499999997</v>
      </c>
      <c r="J48" s="89">
        <f t="shared" si="10"/>
        <v>2.6091504000000043</v>
      </c>
      <c r="K48" s="89">
        <f t="shared" si="10"/>
        <v>3.0594547999999975</v>
      </c>
      <c r="L48" s="89">
        <f t="shared" si="10"/>
        <v>3.0751229999999925</v>
      </c>
      <c r="M48" s="89">
        <f t="shared" si="10"/>
        <v>3.1408310000000093</v>
      </c>
      <c r="N48" s="89">
        <f t="shared" si="10"/>
        <v>3.242409999999996</v>
      </c>
      <c r="O48" s="89">
        <f t="shared" si="10"/>
        <v>2.8805079999999954</v>
      </c>
      <c r="P48" s="89">
        <f t="shared" si="10"/>
        <v>1.0789690000000078</v>
      </c>
      <c r="Q48" s="89">
        <f t="shared" si="10"/>
        <v>0.8902289999999828</v>
      </c>
      <c r="R48" s="89">
        <f t="shared" si="10"/>
        <v>0.9479790000000028</v>
      </c>
      <c r="S48" s="89">
        <f t="shared" si="10"/>
        <v>0.6693990000000056</v>
      </c>
      <c r="T48" s="89">
        <f t="shared" si="10"/>
        <v>-0.057820999999990796</v>
      </c>
      <c r="U48" s="89">
        <f t="shared" si="10"/>
        <v>0.027448000000003248</v>
      </c>
      <c r="V48" s="89">
        <f t="shared" si="10"/>
        <v>0.9033989999999896</v>
      </c>
      <c r="W48" s="89">
        <f t="shared" si="10"/>
        <v>0.13194900000000498</v>
      </c>
      <c r="X48" s="89">
        <f t="shared" si="10"/>
        <v>0.4240790000000052</v>
      </c>
      <c r="Y48" s="89">
        <f t="shared" si="10"/>
        <v>0.6520979999999916</v>
      </c>
      <c r="Z48" s="89">
        <f t="shared" si="10"/>
        <v>0.40129900000001584</v>
      </c>
      <c r="AA48" s="89">
        <f t="shared" si="10"/>
        <v>0.5041989999999998</v>
      </c>
      <c r="AB48" s="89">
        <f t="shared" si="10"/>
        <v>0.6518980000000063</v>
      </c>
      <c r="AC48" s="89">
        <f t="shared" si="10"/>
        <v>0.6707879999999911</v>
      </c>
      <c r="AD48" s="89">
        <f t="shared" si="10"/>
        <v>1.013509999999977</v>
      </c>
      <c r="AE48" s="89">
        <f t="shared" si="10"/>
        <v>-0.4185599999999692</v>
      </c>
      <c r="AF48" s="89">
        <f t="shared" si="10"/>
        <v>0.4533999999999896</v>
      </c>
      <c r="AG48" s="89">
        <f t="shared" si="10"/>
        <v>0.4431799999999999</v>
      </c>
      <c r="AH48" s="89">
        <f t="shared" si="10"/>
        <v>0.6515599999999839</v>
      </c>
      <c r="AI48" s="89">
        <f t="shared" si="10"/>
        <v>0.5722000000000005</v>
      </c>
      <c r="AJ48" s="89">
        <f t="shared" si="10"/>
        <v>0.315570000000017</v>
      </c>
      <c r="AK48" s="89">
        <f t="shared" si="10"/>
        <v>0.29432999999998977</v>
      </c>
      <c r="AL48" s="89">
        <f t="shared" si="10"/>
        <v>0.7296900000000068</v>
      </c>
      <c r="AM48" s="89">
        <f t="shared" si="10"/>
        <v>0.02637999999999785</v>
      </c>
      <c r="AN48" s="89">
        <f t="shared" si="10"/>
        <v>0.045679999999999055</v>
      </c>
      <c r="AO48" s="89">
        <f t="shared" si="10"/>
        <v>0.14289000000000485</v>
      </c>
      <c r="AP48" s="89">
        <f t="shared" si="10"/>
        <v>0.44680999999997795</v>
      </c>
      <c r="AQ48" s="89">
        <f t="shared" si="10"/>
        <v>0.16985000000001094</v>
      </c>
      <c r="AR48" s="89">
        <f t="shared" si="10"/>
        <v>0.3824300000000065</v>
      </c>
      <c r="AS48" s="89">
        <f t="shared" si="10"/>
        <v>0.8385600000000117</v>
      </c>
      <c r="AT48" s="89">
        <f t="shared" si="10"/>
        <v>0.3475400000000022</v>
      </c>
      <c r="AU48" s="89">
        <f t="shared" si="10"/>
        <v>0.846319999999988</v>
      </c>
      <c r="AV48" s="89">
        <f t="shared" si="10"/>
        <v>0.548320000000011</v>
      </c>
      <c r="AW48" s="89">
        <f t="shared" si="10"/>
        <v>0.12383999999998352</v>
      </c>
      <c r="AX48" s="89">
        <f t="shared" si="10"/>
        <v>0.08928000000000935</v>
      </c>
      <c r="AY48" s="89">
        <f t="shared" si="10"/>
        <v>0.8002599999999909</v>
      </c>
      <c r="AZ48" s="89">
        <f t="shared" si="10"/>
        <v>0.6940600000000039</v>
      </c>
      <c r="BA48" s="89">
        <f t="shared" si="10"/>
        <v>0.6304999999999943</v>
      </c>
      <c r="BB48" s="89">
        <f t="shared" si="10"/>
        <v>0.5391599999999883</v>
      </c>
      <c r="BC48" s="89">
        <f t="shared" si="10"/>
        <v>0.8405500000000181</v>
      </c>
      <c r="BD48" s="89">
        <f t="shared" si="10"/>
        <v>-0.6655999999999977</v>
      </c>
      <c r="BE48" s="89">
        <f t="shared" si="10"/>
        <v>-0.0008999999999872443</v>
      </c>
    </row>
    <row r="50" spans="1:58" ht="12.75">
      <c r="A50" s="79" t="s">
        <v>763</v>
      </c>
      <c r="E50" s="96"/>
      <c r="F50" s="98">
        <v>1</v>
      </c>
      <c r="G50" s="98">
        <v>2</v>
      </c>
      <c r="H50" s="98">
        <v>3</v>
      </c>
      <c r="I50" s="98">
        <v>4</v>
      </c>
      <c r="J50" s="98">
        <v>5</v>
      </c>
      <c r="K50" s="98">
        <v>6</v>
      </c>
      <c r="L50" s="98">
        <v>7</v>
      </c>
      <c r="M50" s="98">
        <v>8</v>
      </c>
      <c r="N50" s="98">
        <v>9</v>
      </c>
      <c r="O50" s="98">
        <v>10</v>
      </c>
      <c r="P50" s="98">
        <v>11</v>
      </c>
      <c r="Q50" s="98">
        <v>12</v>
      </c>
      <c r="R50" s="98">
        <v>13</v>
      </c>
      <c r="S50" s="98">
        <v>14</v>
      </c>
      <c r="T50" s="98">
        <v>15</v>
      </c>
      <c r="U50" s="98">
        <v>16</v>
      </c>
      <c r="V50" s="98">
        <v>17</v>
      </c>
      <c r="W50" s="98">
        <v>18</v>
      </c>
      <c r="X50" s="98">
        <v>19</v>
      </c>
      <c r="Y50" s="98">
        <v>20</v>
      </c>
      <c r="Z50" s="98">
        <v>21</v>
      </c>
      <c r="AA50" s="98">
        <v>22</v>
      </c>
      <c r="AB50" s="98">
        <v>23</v>
      </c>
      <c r="AC50" s="98">
        <v>24</v>
      </c>
      <c r="AD50" s="98">
        <v>25</v>
      </c>
      <c r="AE50" s="98">
        <v>26</v>
      </c>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78"/>
    </row>
    <row r="51" spans="5:58" ht="12.75">
      <c r="E51" s="96"/>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78"/>
    </row>
    <row r="52" spans="2:58" ht="12.75">
      <c r="B52" s="85" t="s">
        <v>552</v>
      </c>
      <c r="C52" s="85" t="s">
        <v>74</v>
      </c>
      <c r="D52" s="84" t="str">
        <f>B52&amp;" - "&amp;C52</f>
        <v>Risk Mean - Revenue</v>
      </c>
      <c r="E52" s="89">
        <f>SUM(F52:BE52)</f>
        <v>24.02451</v>
      </c>
      <c r="F52" s="89">
        <f ca="1">OFFSET($E44,0,2*F$50-1)+OFFSET($E44,0,2*F$50)</f>
        <v>0.1584034</v>
      </c>
      <c r="G52" s="89">
        <f aca="true" ca="1" t="shared" si="11" ref="G52:AE52">OFFSET($E44,0,2*G$50-1)+OFFSET($E44,0,2*G$50)</f>
        <v>0.36960780000000004</v>
      </c>
      <c r="H52" s="89">
        <f ca="1" t="shared" si="11"/>
        <v>0.5808128</v>
      </c>
      <c r="I52" s="89">
        <f ca="1" t="shared" si="11"/>
        <v>0.792016</v>
      </c>
      <c r="J52" s="89">
        <f ca="1" t="shared" si="11"/>
        <v>1.003222</v>
      </c>
      <c r="K52" s="89">
        <f ca="1" t="shared" si="11"/>
        <v>1.056022</v>
      </c>
      <c r="L52" s="89">
        <f ca="1" t="shared" si="11"/>
        <v>1.0560219999999996</v>
      </c>
      <c r="M52" s="89">
        <f ca="1" t="shared" si="11"/>
        <v>1.0560230000000006</v>
      </c>
      <c r="N52" s="89">
        <f ca="1" t="shared" si="11"/>
        <v>1.0560219999999996</v>
      </c>
      <c r="O52" s="89">
        <f ca="1" t="shared" si="11"/>
        <v>1.0560230000000006</v>
      </c>
      <c r="P52" s="89">
        <f ca="1" t="shared" si="11"/>
        <v>1.0560219999999987</v>
      </c>
      <c r="Q52" s="89">
        <f ca="1" t="shared" si="11"/>
        <v>1.0560240000000007</v>
      </c>
      <c r="R52" s="89">
        <f ca="1" t="shared" si="11"/>
        <v>1.0560200000000002</v>
      </c>
      <c r="S52" s="89">
        <f ca="1" t="shared" si="11"/>
        <v>1.0560200000000002</v>
      </c>
      <c r="T52" s="89">
        <f ca="1" t="shared" si="11"/>
        <v>1.0560299999999998</v>
      </c>
      <c r="U52" s="89">
        <f ca="1" t="shared" si="11"/>
        <v>1.0560200000000002</v>
      </c>
      <c r="V52" s="89">
        <f ca="1" t="shared" si="11"/>
        <v>1.0560200000000002</v>
      </c>
      <c r="W52" s="89">
        <f ca="1" t="shared" si="11"/>
        <v>1.0560199999999984</v>
      </c>
      <c r="X52" s="89">
        <f ca="1" t="shared" si="11"/>
        <v>1.0560299999999998</v>
      </c>
      <c r="Y52" s="89">
        <f ca="1" t="shared" si="11"/>
        <v>1.0560200000000002</v>
      </c>
      <c r="Z52" s="89">
        <f ca="1" t="shared" si="11"/>
        <v>1.0560200000000002</v>
      </c>
      <c r="AA52" s="89">
        <f ca="1" t="shared" si="11"/>
        <v>1.0560200000000002</v>
      </c>
      <c r="AB52" s="89">
        <f ca="1" t="shared" si="11"/>
        <v>1.0560200000000002</v>
      </c>
      <c r="AC52" s="89">
        <f ca="1" t="shared" si="11"/>
        <v>1.0560299999999998</v>
      </c>
      <c r="AD52" s="89">
        <f ca="1" t="shared" si="11"/>
        <v>1.0560200000000002</v>
      </c>
      <c r="AE52" s="89">
        <f ca="1" t="shared" si="11"/>
        <v>0</v>
      </c>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78"/>
    </row>
    <row r="53" spans="2:58" ht="12.75">
      <c r="B53" s="85" t="s">
        <v>552</v>
      </c>
      <c r="C53" s="85" t="s">
        <v>75</v>
      </c>
      <c r="D53" s="84" t="str">
        <f>B53&amp;" - "&amp;C53</f>
        <v>Risk Mean - Capex</v>
      </c>
      <c r="E53" s="89">
        <f>SUM(F53:BE53)</f>
        <v>81.46704</v>
      </c>
      <c r="F53" s="89">
        <f aca="true" ca="1" t="shared" si="12" ref="F53:AE53">OFFSET($E45,0,2*F$50-1)+OFFSET($E45,0,2*F$50)</f>
        <v>11.61665</v>
      </c>
      <c r="G53" s="89">
        <f ca="1" t="shared" si="12"/>
        <v>11.95166</v>
      </c>
      <c r="H53" s="89">
        <f ca="1" t="shared" si="12"/>
        <v>12.290029999999998</v>
      </c>
      <c r="I53" s="89">
        <f ca="1" t="shared" si="12"/>
        <v>17.631770000000003</v>
      </c>
      <c r="J53" s="89">
        <f ca="1" t="shared" si="12"/>
        <v>17.976960000000005</v>
      </c>
      <c r="K53" s="89">
        <f ca="1" t="shared" si="12"/>
        <v>4.999989999999997</v>
      </c>
      <c r="L53" s="89">
        <f ca="1" t="shared" si="12"/>
        <v>4.999979999999994</v>
      </c>
      <c r="M53" s="89">
        <f ca="1" t="shared" si="12"/>
        <v>0</v>
      </c>
      <c r="N53" s="89">
        <f ca="1" t="shared" si="12"/>
        <v>0</v>
      </c>
      <c r="O53" s="89">
        <f ca="1" t="shared" si="12"/>
        <v>0</v>
      </c>
      <c r="P53" s="89">
        <f ca="1" t="shared" si="12"/>
        <v>0</v>
      </c>
      <c r="Q53" s="89">
        <f ca="1" t="shared" si="12"/>
        <v>0</v>
      </c>
      <c r="R53" s="89">
        <f ca="1" t="shared" si="12"/>
        <v>0</v>
      </c>
      <c r="S53" s="89">
        <f ca="1" t="shared" si="12"/>
        <v>0</v>
      </c>
      <c r="T53" s="89">
        <f ca="1" t="shared" si="12"/>
        <v>0</v>
      </c>
      <c r="U53" s="89">
        <f ca="1" t="shared" si="12"/>
        <v>0</v>
      </c>
      <c r="V53" s="89">
        <f ca="1" t="shared" si="12"/>
        <v>0</v>
      </c>
      <c r="W53" s="89">
        <f ca="1" t="shared" si="12"/>
        <v>0</v>
      </c>
      <c r="X53" s="89">
        <f ca="1" t="shared" si="12"/>
        <v>0</v>
      </c>
      <c r="Y53" s="89">
        <f ca="1" t="shared" si="12"/>
        <v>0</v>
      </c>
      <c r="Z53" s="89">
        <f ca="1" t="shared" si="12"/>
        <v>0</v>
      </c>
      <c r="AA53" s="89">
        <f ca="1" t="shared" si="12"/>
        <v>0</v>
      </c>
      <c r="AB53" s="89">
        <f ca="1" t="shared" si="12"/>
        <v>0</v>
      </c>
      <c r="AC53" s="89">
        <f ca="1" t="shared" si="12"/>
        <v>0</v>
      </c>
      <c r="AD53" s="89">
        <f ca="1" t="shared" si="12"/>
        <v>0</v>
      </c>
      <c r="AE53" s="89">
        <f ca="1" t="shared" si="12"/>
        <v>0</v>
      </c>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78"/>
    </row>
    <row r="54" spans="2:58" ht="12.75">
      <c r="B54" s="85" t="s">
        <v>552</v>
      </c>
      <c r="C54" s="85" t="s">
        <v>76</v>
      </c>
      <c r="D54" s="84" t="str">
        <f>B54&amp;" - "&amp;C54</f>
        <v>Risk Mean - Opex</v>
      </c>
      <c r="E54" s="89">
        <f>SUM(F54:BE54)</f>
        <v>104.7197</v>
      </c>
      <c r="F54" s="89">
        <f aca="true" ca="1" t="shared" si="13" ref="F54:AE54">OFFSET($E46,0,2*F$50-1)+OFFSET($E46,0,2*F$50)</f>
        <v>3.921677</v>
      </c>
      <c r="G54" s="89">
        <f ca="1" t="shared" si="13"/>
        <v>3.8175410000000003</v>
      </c>
      <c r="H54" s="89">
        <f ca="1" t="shared" si="13"/>
        <v>3.9380820000000005</v>
      </c>
      <c r="I54" s="89">
        <f ca="1" t="shared" si="13"/>
        <v>4.054219999999999</v>
      </c>
      <c r="J54" s="89">
        <f ca="1" t="shared" si="13"/>
        <v>4.16592</v>
      </c>
      <c r="K54" s="89">
        <f ca="1" t="shared" si="13"/>
        <v>3.7783900000000017</v>
      </c>
      <c r="L54" s="89">
        <f ca="1" t="shared" si="13"/>
        <v>3.8814199999999985</v>
      </c>
      <c r="M54" s="89">
        <f ca="1" t="shared" si="13"/>
        <v>3.979849999999999</v>
      </c>
      <c r="N54" s="89">
        <f ca="1" t="shared" si="13"/>
        <v>4.073629999999998</v>
      </c>
      <c r="O54" s="89">
        <f ca="1" t="shared" si="13"/>
        <v>4.130600000000001</v>
      </c>
      <c r="P54" s="89">
        <f ca="1" t="shared" si="13"/>
        <v>3.8104800000000054</v>
      </c>
      <c r="Q54" s="89">
        <f ca="1" t="shared" si="13"/>
        <v>3.890889999999999</v>
      </c>
      <c r="R54" s="89">
        <f ca="1" t="shared" si="13"/>
        <v>3.9664299999999955</v>
      </c>
      <c r="S54" s="89">
        <f ca="1" t="shared" si="13"/>
        <v>4.0471</v>
      </c>
      <c r="T54" s="89">
        <f ca="1" t="shared" si="13"/>
        <v>4.093110000000003</v>
      </c>
      <c r="U54" s="89">
        <f ca="1" t="shared" si="13"/>
        <v>3.8137800000000013</v>
      </c>
      <c r="V54" s="89">
        <f ca="1" t="shared" si="13"/>
        <v>3.889109999999995</v>
      </c>
      <c r="W54" s="89">
        <f ca="1" t="shared" si="13"/>
        <v>3.9635099999999994</v>
      </c>
      <c r="X54" s="89">
        <f ca="1" t="shared" si="13"/>
        <v>4.037010000000009</v>
      </c>
      <c r="Y54" s="89">
        <f ca="1" t="shared" si="13"/>
        <v>4.0889899999999955</v>
      </c>
      <c r="Z54" s="89">
        <f ca="1" t="shared" si="13"/>
        <v>3.8414199999999994</v>
      </c>
      <c r="AA54" s="89">
        <f ca="1" t="shared" si="13"/>
        <v>3.9094199999999972</v>
      </c>
      <c r="AB54" s="89">
        <f ca="1" t="shared" si="13"/>
        <v>3.9764399999999966</v>
      </c>
      <c r="AC54" s="89">
        <f ca="1" t="shared" si="13"/>
        <v>4.042410000000004</v>
      </c>
      <c r="AD54" s="89">
        <f ca="1" t="shared" si="13"/>
        <v>4.107370000000003</v>
      </c>
      <c r="AE54" s="89">
        <f ca="1" t="shared" si="13"/>
        <v>5.5009000000000015</v>
      </c>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78"/>
    </row>
    <row r="55" spans="2:58" ht="12.75">
      <c r="B55" s="85" t="s">
        <v>553</v>
      </c>
      <c r="C55" s="85" t="s">
        <v>81</v>
      </c>
      <c r="D55" s="84" t="str">
        <f>B55&amp;" - "&amp;C55</f>
        <v>Risk P80 - All</v>
      </c>
      <c r="E55" s="89">
        <f>SUM(F55:BE55)</f>
        <v>256.7583</v>
      </c>
      <c r="F55" s="89">
        <f aca="true" ca="1" t="shared" si="14" ref="F55:AE55">OFFSET($E47,0,2*F$50-1)+OFFSET($E47,0,2*F$50)</f>
        <v>20.33978</v>
      </c>
      <c r="G55" s="89">
        <f ca="1" t="shared" si="14"/>
        <v>21.238609999999998</v>
      </c>
      <c r="H55" s="89">
        <f ca="1" t="shared" si="14"/>
        <v>22.47753</v>
      </c>
      <c r="I55" s="89">
        <f ca="1" t="shared" si="14"/>
        <v>28.693960000000004</v>
      </c>
      <c r="J55" s="89">
        <f ca="1" t="shared" si="14"/>
        <v>29.269019999999998</v>
      </c>
      <c r="K55" s="89">
        <f ca="1" t="shared" si="14"/>
        <v>11.803599999999989</v>
      </c>
      <c r="L55" s="89">
        <f ca="1" t="shared" si="14"/>
        <v>11.5548</v>
      </c>
      <c r="M55" s="89">
        <f ca="1" t="shared" si="14"/>
        <v>5.005500000000012</v>
      </c>
      <c r="N55" s="89">
        <f ca="1" t="shared" si="14"/>
        <v>6.164999999999992</v>
      </c>
      <c r="O55" s="89">
        <f ca="1" t="shared" si="14"/>
        <v>6.262799999999999</v>
      </c>
      <c r="P55" s="89">
        <f ca="1" t="shared" si="14"/>
        <v>5.77200000000002</v>
      </c>
      <c r="Q55" s="89">
        <f ca="1" t="shared" si="14"/>
        <v>6.269599999999997</v>
      </c>
      <c r="R55" s="89">
        <f ca="1" t="shared" si="14"/>
        <v>5.6174000000000035</v>
      </c>
      <c r="S55" s="89">
        <f ca="1" t="shared" si="14"/>
        <v>5.99969999999999</v>
      </c>
      <c r="T55" s="89">
        <f ca="1" t="shared" si="14"/>
        <v>6.372899999999987</v>
      </c>
      <c r="U55" s="89">
        <f ca="1" t="shared" si="14"/>
        <v>5.479700000000008</v>
      </c>
      <c r="V55" s="89">
        <f ca="1" t="shared" si="14"/>
        <v>5.7012</v>
      </c>
      <c r="W55" s="89">
        <f ca="1" t="shared" si="14"/>
        <v>5.208100000000002</v>
      </c>
      <c r="X55" s="89">
        <f ca="1" t="shared" si="14"/>
        <v>5.709699999999998</v>
      </c>
      <c r="Y55" s="89">
        <f ca="1" t="shared" si="14"/>
        <v>6.366000000000014</v>
      </c>
      <c r="Z55" s="89">
        <f ca="1" t="shared" si="14"/>
        <v>6.09129999999999</v>
      </c>
      <c r="AA55" s="89">
        <f ca="1" t="shared" si="14"/>
        <v>5.637599999999992</v>
      </c>
      <c r="AB55" s="89">
        <f ca="1" t="shared" si="14"/>
        <v>5.921999999999997</v>
      </c>
      <c r="AC55" s="89">
        <f ca="1" t="shared" si="14"/>
        <v>6.423000000000002</v>
      </c>
      <c r="AD55" s="89">
        <f ca="1" t="shared" si="14"/>
        <v>6.54310000000001</v>
      </c>
      <c r="AE55" s="89">
        <f ca="1" t="shared" si="14"/>
        <v>4.8344000000000165</v>
      </c>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78"/>
    </row>
    <row r="56" spans="2:57" ht="12.75">
      <c r="B56" s="84" t="s">
        <v>554</v>
      </c>
      <c r="C56" s="84" t="s">
        <v>81</v>
      </c>
      <c r="D56" s="84" t="str">
        <f>B56&amp;" - "&amp;C56</f>
        <v>Risk Premium - All</v>
      </c>
      <c r="E56" s="89">
        <f>SUM(F56:BE56)</f>
        <v>46.54705000000001</v>
      </c>
      <c r="F56" s="89">
        <f aca="true" ca="1" t="shared" si="15" ref="F56:AE56">OFFSET($E48,0,2*F$50-1)+OFFSET($E48,0,2*F$50)</f>
        <v>4.643049600000001</v>
      </c>
      <c r="G56" s="89">
        <f ca="1" t="shared" si="15"/>
        <v>5.099801199999997</v>
      </c>
      <c r="H56" s="89">
        <f ca="1" t="shared" si="15"/>
        <v>5.668605200000002</v>
      </c>
      <c r="I56" s="89">
        <f ca="1" t="shared" si="15"/>
        <v>6.215954000000002</v>
      </c>
      <c r="J56" s="89">
        <f ca="1" t="shared" si="15"/>
        <v>6.122917999999991</v>
      </c>
      <c r="K56" s="89">
        <f ca="1" t="shared" si="15"/>
        <v>1.9691979999999907</v>
      </c>
      <c r="L56" s="89">
        <f ca="1" t="shared" si="15"/>
        <v>1.6173780000000084</v>
      </c>
      <c r="M56" s="89">
        <f ca="1" t="shared" si="15"/>
        <v>-0.03037299999998755</v>
      </c>
      <c r="N56" s="89">
        <f ca="1" t="shared" si="15"/>
        <v>1.0353479999999946</v>
      </c>
      <c r="O56" s="89">
        <f ca="1" t="shared" si="15"/>
        <v>1.0761769999999968</v>
      </c>
      <c r="P56" s="89">
        <f ca="1" t="shared" si="15"/>
        <v>0.9054980000000157</v>
      </c>
      <c r="Q56" s="89">
        <f ca="1" t="shared" si="15"/>
        <v>1.3226859999999974</v>
      </c>
      <c r="R56" s="89">
        <f ca="1" t="shared" si="15"/>
        <v>0.5949500000000079</v>
      </c>
      <c r="S56" s="89">
        <f ca="1" t="shared" si="15"/>
        <v>0.8965799999999895</v>
      </c>
      <c r="T56" s="89">
        <f ca="1" t="shared" si="15"/>
        <v>1.2237599999999844</v>
      </c>
      <c r="U56" s="89">
        <f ca="1" t="shared" si="15"/>
        <v>0.6099000000000068</v>
      </c>
      <c r="V56" s="89">
        <f ca="1" t="shared" si="15"/>
        <v>0.7560700000000047</v>
      </c>
      <c r="W56" s="89">
        <f ca="1" t="shared" si="15"/>
        <v>0.1885700000000039</v>
      </c>
      <c r="X56" s="89">
        <f ca="1" t="shared" si="15"/>
        <v>0.6166599999999889</v>
      </c>
      <c r="Y56" s="89">
        <f ca="1" t="shared" si="15"/>
        <v>1.2209900000000182</v>
      </c>
      <c r="Z56" s="89">
        <f ca="1" t="shared" si="15"/>
        <v>1.1938599999999902</v>
      </c>
      <c r="AA56" s="89">
        <f ca="1" t="shared" si="15"/>
        <v>0.6721599999999945</v>
      </c>
      <c r="AB56" s="89">
        <f ca="1" t="shared" si="15"/>
        <v>0.8895400000000002</v>
      </c>
      <c r="AC56" s="89">
        <f ca="1" t="shared" si="15"/>
        <v>1.3245599999999982</v>
      </c>
      <c r="AD56" s="89">
        <f ca="1" t="shared" si="15"/>
        <v>1.3797100000000064</v>
      </c>
      <c r="AE56" s="89">
        <f ca="1" t="shared" si="15"/>
        <v>-0.666499999999985</v>
      </c>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8" ht="12.75">
      <c r="A58" s="79" t="s">
        <v>820</v>
      </c>
    </row>
    <row r="59" ht="12.75">
      <c r="E59" s="89"/>
    </row>
    <row r="60" spans="2:57" ht="12.75">
      <c r="B60" s="84" t="s">
        <v>821</v>
      </c>
      <c r="E60" s="89">
        <f>SUM(F60:BE60)</f>
        <v>2256.7582999999995</v>
      </c>
      <c r="F60" s="90">
        <f>F5+F12+F18+F55</f>
        <v>153.13978</v>
      </c>
      <c r="G60" s="90">
        <f aca="true" t="shared" si="16" ref="G60:BE60">G5+G12+G18+G55</f>
        <v>153.29861</v>
      </c>
      <c r="H60" s="90">
        <f t="shared" si="16"/>
        <v>150.79753</v>
      </c>
      <c r="I60" s="90">
        <f t="shared" si="16"/>
        <v>156.52396000000002</v>
      </c>
      <c r="J60" s="90">
        <f t="shared" si="16"/>
        <v>156.60902</v>
      </c>
      <c r="K60" s="90">
        <f t="shared" si="16"/>
        <v>138.65359999999998</v>
      </c>
      <c r="L60" s="90">
        <f t="shared" si="16"/>
        <v>137.9148</v>
      </c>
      <c r="M60" s="90">
        <f t="shared" si="16"/>
        <v>130.87550000000002</v>
      </c>
      <c r="N60" s="90">
        <f t="shared" si="16"/>
        <v>131.545</v>
      </c>
      <c r="O60" s="90">
        <f t="shared" si="16"/>
        <v>131.15279999999998</v>
      </c>
      <c r="P60" s="90">
        <f t="shared" si="16"/>
        <v>29.372000000000007</v>
      </c>
      <c r="Q60" s="83">
        <f t="shared" si="16"/>
        <v>29.57959999999999</v>
      </c>
      <c r="R60" s="83">
        <f t="shared" si="16"/>
        <v>28.637399999999992</v>
      </c>
      <c r="S60" s="83">
        <f t="shared" si="16"/>
        <v>28.72969999999998</v>
      </c>
      <c r="T60" s="83">
        <f t="shared" si="16"/>
        <v>28.812899999999978</v>
      </c>
      <c r="U60" s="83">
        <f t="shared" si="16"/>
        <v>27.6297</v>
      </c>
      <c r="V60" s="83">
        <f t="shared" si="16"/>
        <v>27.561199999999992</v>
      </c>
      <c r="W60" s="83">
        <f t="shared" si="16"/>
        <v>26.778099999999995</v>
      </c>
      <c r="X60" s="83">
        <f t="shared" si="16"/>
        <v>26.98969999999999</v>
      </c>
      <c r="Y60" s="83">
        <f t="shared" si="16"/>
        <v>26.356000000000005</v>
      </c>
      <c r="Z60" s="83">
        <f t="shared" si="16"/>
        <v>25.79129999999998</v>
      </c>
      <c r="AA60" s="83">
        <f t="shared" si="16"/>
        <v>25.047599999999985</v>
      </c>
      <c r="AB60" s="83">
        <f t="shared" si="16"/>
        <v>25.04199999999998</v>
      </c>
      <c r="AC60" s="83">
        <f t="shared" si="16"/>
        <v>25.25299999999998</v>
      </c>
      <c r="AD60" s="83">
        <f t="shared" si="16"/>
        <v>25.083099999999988</v>
      </c>
      <c r="AE60" s="83">
        <f t="shared" si="16"/>
        <v>23.084399999999995</v>
      </c>
      <c r="AF60" s="83">
        <f t="shared" si="16"/>
        <v>18.15999999999998</v>
      </c>
      <c r="AG60" s="83">
        <f t="shared" si="16"/>
        <v>18.06999999999998</v>
      </c>
      <c r="AH60" s="83">
        <f t="shared" si="16"/>
        <v>17.97999999999998</v>
      </c>
      <c r="AI60" s="83">
        <f t="shared" si="16"/>
        <v>16.88999999999998</v>
      </c>
      <c r="AJ60" s="83">
        <f t="shared" si="16"/>
        <v>16.79999999999998</v>
      </c>
      <c r="AK60" s="83">
        <f t="shared" si="16"/>
        <v>16.70999999999998</v>
      </c>
      <c r="AL60" s="83">
        <f t="shared" si="16"/>
        <v>16.61999999999998</v>
      </c>
      <c r="AM60" s="83">
        <f t="shared" si="16"/>
        <v>16.52999999999998</v>
      </c>
      <c r="AN60" s="83">
        <f t="shared" si="16"/>
        <v>16.43999999999998</v>
      </c>
      <c r="AO60" s="83">
        <f t="shared" si="16"/>
        <v>16.34999999999998</v>
      </c>
      <c r="AP60" s="83">
        <f t="shared" si="16"/>
        <v>16.25999999999997</v>
      </c>
      <c r="AQ60" s="83">
        <f t="shared" si="16"/>
        <v>16.16999999999997</v>
      </c>
      <c r="AR60" s="83">
        <f t="shared" si="16"/>
        <v>16.07999999999997</v>
      </c>
      <c r="AS60" s="83">
        <f t="shared" si="16"/>
        <v>15.48999999999997</v>
      </c>
      <c r="AT60" s="83">
        <f t="shared" si="16"/>
        <v>15.39999999999997</v>
      </c>
      <c r="AU60" s="83">
        <f t="shared" si="16"/>
        <v>15.30999999999997</v>
      </c>
      <c r="AV60" s="83">
        <f t="shared" si="16"/>
        <v>15.21999999999997</v>
      </c>
      <c r="AW60" s="83">
        <f t="shared" si="16"/>
        <v>15.12999999999997</v>
      </c>
      <c r="AX60" s="83">
        <f t="shared" si="16"/>
        <v>15.03999999999997</v>
      </c>
      <c r="AY60" s="83">
        <f t="shared" si="16"/>
        <v>14.94999999999997</v>
      </c>
      <c r="AZ60" s="83">
        <f t="shared" si="16"/>
        <v>14.859999999999971</v>
      </c>
      <c r="BA60" s="83">
        <f t="shared" si="16"/>
        <v>14.769999999999971</v>
      </c>
      <c r="BB60" s="83">
        <f t="shared" si="16"/>
        <v>14.679999999999971</v>
      </c>
      <c r="BC60" s="83">
        <f t="shared" si="16"/>
        <v>14.589999999999968</v>
      </c>
      <c r="BD60" s="83">
        <f t="shared" si="16"/>
        <v>1</v>
      </c>
      <c r="BE60" s="83">
        <f t="shared" si="16"/>
        <v>1</v>
      </c>
    </row>
    <row r="61" spans="2:57" ht="12.75">
      <c r="B61" s="84" t="s">
        <v>822</v>
      </c>
      <c r="E61" s="89">
        <f>SUM(F61:BE61)</f>
        <v>1891.7582999999995</v>
      </c>
      <c r="F61" s="90">
        <f>F60+F4</f>
        <v>153.13978</v>
      </c>
      <c r="G61" s="90">
        <f aca="true" t="shared" si="17" ref="G61:BE61">G60+G4</f>
        <v>153.29861</v>
      </c>
      <c r="H61" s="90">
        <f t="shared" si="17"/>
        <v>150.79753</v>
      </c>
      <c r="I61" s="90">
        <f t="shared" si="17"/>
        <v>156.52396000000002</v>
      </c>
      <c r="J61" s="90">
        <f t="shared" si="17"/>
        <v>156.60902</v>
      </c>
      <c r="K61" s="90">
        <f t="shared" si="17"/>
        <v>138.65359999999998</v>
      </c>
      <c r="L61" s="90">
        <f t="shared" si="17"/>
        <v>137.9148</v>
      </c>
      <c r="M61" s="90">
        <f t="shared" si="17"/>
        <v>130.87550000000002</v>
      </c>
      <c r="N61" s="90">
        <f t="shared" si="17"/>
        <v>131.545</v>
      </c>
      <c r="O61" s="90">
        <f t="shared" si="17"/>
        <v>130.15279999999998</v>
      </c>
      <c r="P61" s="90">
        <f t="shared" si="17"/>
        <v>27.372000000000007</v>
      </c>
      <c r="Q61" s="83">
        <f t="shared" si="17"/>
        <v>26.57959999999999</v>
      </c>
      <c r="R61" s="83">
        <f t="shared" si="17"/>
        <v>24.637399999999992</v>
      </c>
      <c r="S61" s="83">
        <f t="shared" si="17"/>
        <v>23.72969999999998</v>
      </c>
      <c r="T61" s="83">
        <f t="shared" si="17"/>
        <v>22.812899999999978</v>
      </c>
      <c r="U61" s="83">
        <f t="shared" si="17"/>
        <v>20.6297</v>
      </c>
      <c r="V61" s="83">
        <f t="shared" si="17"/>
        <v>19.561199999999992</v>
      </c>
      <c r="W61" s="83">
        <f t="shared" si="17"/>
        <v>17.778099999999995</v>
      </c>
      <c r="X61" s="83">
        <f t="shared" si="17"/>
        <v>16.98969999999999</v>
      </c>
      <c r="Y61" s="83">
        <f t="shared" si="17"/>
        <v>16.356000000000005</v>
      </c>
      <c r="Z61" s="83">
        <f t="shared" si="17"/>
        <v>15.791299999999978</v>
      </c>
      <c r="AA61" s="83">
        <f t="shared" si="17"/>
        <v>15.047599999999985</v>
      </c>
      <c r="AB61" s="83">
        <f t="shared" si="17"/>
        <v>15.04199999999998</v>
      </c>
      <c r="AC61" s="83">
        <f t="shared" si="17"/>
        <v>15.252999999999979</v>
      </c>
      <c r="AD61" s="83">
        <f t="shared" si="17"/>
        <v>15.083099999999988</v>
      </c>
      <c r="AE61" s="83">
        <f t="shared" si="17"/>
        <v>13.084399999999995</v>
      </c>
      <c r="AF61" s="83">
        <f t="shared" si="17"/>
        <v>8.159999999999979</v>
      </c>
      <c r="AG61" s="83">
        <f t="shared" si="17"/>
        <v>8.069999999999979</v>
      </c>
      <c r="AH61" s="83">
        <f t="shared" si="17"/>
        <v>7.979999999999979</v>
      </c>
      <c r="AI61" s="83">
        <f t="shared" si="17"/>
        <v>6.889999999999979</v>
      </c>
      <c r="AJ61" s="83">
        <f t="shared" si="17"/>
        <v>6.799999999999979</v>
      </c>
      <c r="AK61" s="83">
        <f t="shared" si="17"/>
        <v>6.7099999999999795</v>
      </c>
      <c r="AL61" s="83">
        <f t="shared" si="17"/>
        <v>6.61999999999998</v>
      </c>
      <c r="AM61" s="83">
        <f t="shared" si="17"/>
        <v>6.52999999999998</v>
      </c>
      <c r="AN61" s="83">
        <f t="shared" si="17"/>
        <v>6.43999999999998</v>
      </c>
      <c r="AO61" s="83">
        <f t="shared" si="17"/>
        <v>6.34999999999998</v>
      </c>
      <c r="AP61" s="83">
        <f t="shared" si="17"/>
        <v>6.25999999999997</v>
      </c>
      <c r="AQ61" s="83">
        <f t="shared" si="17"/>
        <v>6.16999999999997</v>
      </c>
      <c r="AR61" s="83">
        <f t="shared" si="17"/>
        <v>6.07999999999997</v>
      </c>
      <c r="AS61" s="83">
        <f t="shared" si="17"/>
        <v>5.48999999999997</v>
      </c>
      <c r="AT61" s="83">
        <f t="shared" si="17"/>
        <v>5.39999999999997</v>
      </c>
      <c r="AU61" s="83">
        <f t="shared" si="17"/>
        <v>5.30999999999997</v>
      </c>
      <c r="AV61" s="83">
        <f t="shared" si="17"/>
        <v>5.21999999999997</v>
      </c>
      <c r="AW61" s="83">
        <f t="shared" si="17"/>
        <v>5.129999999999971</v>
      </c>
      <c r="AX61" s="83">
        <f t="shared" si="17"/>
        <v>5.039999999999971</v>
      </c>
      <c r="AY61" s="83">
        <f t="shared" si="17"/>
        <v>4.949999999999971</v>
      </c>
      <c r="AZ61" s="83">
        <f t="shared" si="17"/>
        <v>4.859999999999971</v>
      </c>
      <c r="BA61" s="83">
        <f t="shared" si="17"/>
        <v>4.769999999999971</v>
      </c>
      <c r="BB61" s="83">
        <f t="shared" si="17"/>
        <v>4.679999999999971</v>
      </c>
      <c r="BC61" s="83">
        <f t="shared" si="17"/>
        <v>4.589999999999968</v>
      </c>
      <c r="BD61" s="83">
        <f t="shared" si="17"/>
        <v>1</v>
      </c>
      <c r="BE61" s="83">
        <f t="shared" si="17"/>
        <v>1</v>
      </c>
    </row>
    <row r="62" spans="2:57" ht="12.75">
      <c r="B62" s="84" t="s">
        <v>824</v>
      </c>
      <c r="E62" s="82">
        <v>0</v>
      </c>
      <c r="F62" s="90">
        <f>F40-F33</f>
        <v>2.3719230000000016</v>
      </c>
      <c r="G62" s="90">
        <f aca="true" t="shared" si="18" ref="G62:BE62">G40-G33</f>
        <v>4.933957829708241</v>
      </c>
      <c r="H62" s="90">
        <f t="shared" si="18"/>
        <v>7.6465738569571755</v>
      </c>
      <c r="I62" s="90">
        <f t="shared" si="18"/>
        <v>10.324676144433006</v>
      </c>
      <c r="J62" s="90">
        <f t="shared" si="18"/>
        <v>13.07928558482341</v>
      </c>
      <c r="K62" s="90">
        <f t="shared" si="18"/>
        <v>16.284225476432646</v>
      </c>
      <c r="L62" s="90">
        <f t="shared" si="18"/>
        <v>19.504811544215407</v>
      </c>
      <c r="M62" s="90">
        <f t="shared" si="18"/>
        <v>22.79111196096089</v>
      </c>
      <c r="N62" s="90">
        <f t="shared" si="18"/>
        <v>26.17900736862792</v>
      </c>
      <c r="O62" s="90">
        <f t="shared" si="18"/>
        <v>29.038334233165813</v>
      </c>
      <c r="P62" s="90">
        <f t="shared" si="18"/>
        <v>29.711233376345803</v>
      </c>
      <c r="Q62" s="83">
        <f t="shared" si="18"/>
        <v>30.030139119616535</v>
      </c>
      <c r="R62" s="83">
        <f t="shared" si="18"/>
        <v>30.24153660462241</v>
      </c>
      <c r="S62" s="83">
        <f t="shared" si="18"/>
        <v>30.009115773188782</v>
      </c>
      <c r="T62" s="83">
        <f t="shared" si="18"/>
        <v>28.88427140069527</v>
      </c>
      <c r="U62" s="83">
        <f t="shared" si="18"/>
        <v>27.679503129662734</v>
      </c>
      <c r="V62" s="83">
        <f t="shared" si="18"/>
        <v>27.185515503555308</v>
      </c>
      <c r="W62" s="83">
        <f t="shared" si="18"/>
        <v>25.754918000798853</v>
      </c>
      <c r="X62" s="83">
        <f t="shared" si="18"/>
        <v>24.451325069016804</v>
      </c>
      <c r="Y62" s="83">
        <f t="shared" si="18"/>
        <v>23.386216834106108</v>
      </c>
      <c r="Z62" s="83">
        <f t="shared" si="18"/>
        <v>21.886969141172983</v>
      </c>
      <c r="AA62" s="83">
        <f t="shared" si="18"/>
        <v>20.493818279863888</v>
      </c>
      <c r="AB62" s="83">
        <f t="shared" si="18"/>
        <v>19.251605681804477</v>
      </c>
      <c r="AC62" s="83">
        <f t="shared" si="18"/>
        <v>18.031577956112102</v>
      </c>
      <c r="AD62" s="83">
        <f t="shared" si="18"/>
        <v>17.157586925134893</v>
      </c>
      <c r="AE62" s="83">
        <f t="shared" si="18"/>
        <v>14.854889660418962</v>
      </c>
      <c r="AF62" s="83">
        <f t="shared" si="18"/>
        <v>13.423971052556709</v>
      </c>
      <c r="AG62" s="83">
        <f t="shared" si="18"/>
        <v>11.982641514946636</v>
      </c>
      <c r="AH62" s="83">
        <f t="shared" si="18"/>
        <v>10.749512639977723</v>
      </c>
      <c r="AI62" s="83">
        <f t="shared" si="18"/>
        <v>9.455151628970071</v>
      </c>
      <c r="AJ62" s="83">
        <f t="shared" si="18"/>
        <v>7.7438322040531204</v>
      </c>
      <c r="AK62" s="83">
        <f t="shared" si="18"/>
        <v>6.011176619836107</v>
      </c>
      <c r="AL62" s="83">
        <f t="shared" si="18"/>
        <v>4.713808381757758</v>
      </c>
      <c r="AM62" s="83">
        <f t="shared" si="18"/>
        <v>2.713052255538031</v>
      </c>
      <c r="AN62" s="83">
        <f t="shared" si="18"/>
        <v>0.7315342766934805</v>
      </c>
      <c r="AO62" s="83">
        <f t="shared" si="18"/>
        <v>-1.1528182398840272</v>
      </c>
      <c r="AP62" s="83">
        <f t="shared" si="18"/>
        <v>-2.733276690284498</v>
      </c>
      <c r="AQ62" s="83">
        <f t="shared" si="18"/>
        <v>-4.590711171872329</v>
      </c>
      <c r="AR62" s="83">
        <f t="shared" si="18"/>
        <v>-6.235590473514321</v>
      </c>
      <c r="AS62" s="83">
        <f t="shared" si="18"/>
        <v>-7.410272794140496</v>
      </c>
      <c r="AT62" s="83">
        <f t="shared" si="18"/>
        <v>-9.224190304579992</v>
      </c>
      <c r="AU62" s="83">
        <f t="shared" si="18"/>
        <v>-10.539204092703727</v>
      </c>
      <c r="AV62" s="83">
        <f t="shared" si="18"/>
        <v>-12.152073879558628</v>
      </c>
      <c r="AW62" s="83">
        <f t="shared" si="18"/>
        <v>-14.189258009172221</v>
      </c>
      <c r="AX62" s="83">
        <f t="shared" si="18"/>
        <v>-16.26081343828932</v>
      </c>
      <c r="AY62" s="83">
        <f t="shared" si="18"/>
        <v>-17.621195726040725</v>
      </c>
      <c r="AZ62" s="83">
        <f t="shared" si="18"/>
        <v>-19.087559023543008</v>
      </c>
      <c r="BA62" s="83">
        <f t="shared" si="18"/>
        <v>-20.617256063429608</v>
      </c>
      <c r="BB62" s="83">
        <f t="shared" si="18"/>
        <v>-22.23803814931196</v>
      </c>
      <c r="BC62" s="83">
        <f t="shared" si="18"/>
        <v>-23.55715514517118</v>
      </c>
      <c r="BD62" s="83">
        <f t="shared" si="18"/>
        <v>-18.889906679686817</v>
      </c>
      <c r="BE62" s="83">
        <f t="shared" si="18"/>
        <v>-18.929628531957917</v>
      </c>
    </row>
    <row r="63" spans="2:57" ht="12.75">
      <c r="B63" s="84" t="s">
        <v>823</v>
      </c>
      <c r="E63" s="89">
        <f>SUM(F63:BE63)</f>
        <v>-18.929628531957917</v>
      </c>
      <c r="F63" s="90">
        <f>F62-E62</f>
        <v>2.3719230000000016</v>
      </c>
      <c r="G63" s="90">
        <f aca="true" t="shared" si="19" ref="G63:BE63">G62-F62</f>
        <v>2.5620348297082396</v>
      </c>
      <c r="H63" s="90">
        <f t="shared" si="19"/>
        <v>2.7126160272489344</v>
      </c>
      <c r="I63" s="90">
        <f t="shared" si="19"/>
        <v>2.6781022874758307</v>
      </c>
      <c r="J63" s="90">
        <f t="shared" si="19"/>
        <v>2.7546094403904036</v>
      </c>
      <c r="K63" s="90">
        <f t="shared" si="19"/>
        <v>3.2049398916092358</v>
      </c>
      <c r="L63" s="90">
        <f t="shared" si="19"/>
        <v>3.2205860677827616</v>
      </c>
      <c r="M63" s="90">
        <f t="shared" si="19"/>
        <v>3.2863004167454832</v>
      </c>
      <c r="N63" s="90">
        <f t="shared" si="19"/>
        <v>3.387895407667031</v>
      </c>
      <c r="O63" s="90">
        <f t="shared" si="19"/>
        <v>2.8593268645378913</v>
      </c>
      <c r="P63" s="90">
        <f t="shared" si="19"/>
        <v>0.6728991431799898</v>
      </c>
      <c r="Q63" s="83">
        <f t="shared" si="19"/>
        <v>0.31890574327073296</v>
      </c>
      <c r="R63" s="83">
        <f t="shared" si="19"/>
        <v>0.2113974850058753</v>
      </c>
      <c r="S63" s="83">
        <f t="shared" si="19"/>
        <v>-0.2324208314336289</v>
      </c>
      <c r="T63" s="83">
        <f t="shared" si="19"/>
        <v>-1.1248443724935129</v>
      </c>
      <c r="U63" s="83">
        <f t="shared" si="19"/>
        <v>-1.2047682710325347</v>
      </c>
      <c r="V63" s="83">
        <f t="shared" si="19"/>
        <v>-0.4939876261074261</v>
      </c>
      <c r="W63" s="83">
        <f t="shared" si="19"/>
        <v>-1.4305975027564557</v>
      </c>
      <c r="X63" s="83">
        <f t="shared" si="19"/>
        <v>-1.303592931782049</v>
      </c>
      <c r="Y63" s="83">
        <f t="shared" si="19"/>
        <v>-1.0651082349106957</v>
      </c>
      <c r="Z63" s="83">
        <f t="shared" si="19"/>
        <v>-1.4992476929331247</v>
      </c>
      <c r="AA63" s="83">
        <f t="shared" si="19"/>
        <v>-1.3931508613090955</v>
      </c>
      <c r="AB63" s="83">
        <f t="shared" si="19"/>
        <v>-1.2422125980594103</v>
      </c>
      <c r="AC63" s="83">
        <f t="shared" si="19"/>
        <v>-1.2200277256923755</v>
      </c>
      <c r="AD63" s="83">
        <f t="shared" si="19"/>
        <v>-0.8739910309772085</v>
      </c>
      <c r="AE63" s="83">
        <f t="shared" si="19"/>
        <v>-2.302697264715931</v>
      </c>
      <c r="AF63" s="83">
        <f t="shared" si="19"/>
        <v>-1.4309186078622531</v>
      </c>
      <c r="AG63" s="83">
        <f t="shared" si="19"/>
        <v>-1.4413295376100734</v>
      </c>
      <c r="AH63" s="83">
        <f t="shared" si="19"/>
        <v>-1.2331288749689122</v>
      </c>
      <c r="AI63" s="83">
        <f t="shared" si="19"/>
        <v>-1.294361011007652</v>
      </c>
      <c r="AJ63" s="83">
        <f t="shared" si="19"/>
        <v>-1.711319424916951</v>
      </c>
      <c r="AK63" s="83">
        <f t="shared" si="19"/>
        <v>-1.7326555842170137</v>
      </c>
      <c r="AL63" s="83">
        <f t="shared" si="19"/>
        <v>-1.2973682380783487</v>
      </c>
      <c r="AM63" s="83">
        <f t="shared" si="19"/>
        <v>-2.000756126219727</v>
      </c>
      <c r="AN63" s="83">
        <f t="shared" si="19"/>
        <v>-1.9815179788445505</v>
      </c>
      <c r="AO63" s="83">
        <f t="shared" si="19"/>
        <v>-1.8843525165775077</v>
      </c>
      <c r="AP63" s="83">
        <f t="shared" si="19"/>
        <v>-1.5804584504004708</v>
      </c>
      <c r="AQ63" s="83">
        <f t="shared" si="19"/>
        <v>-1.8574344815878305</v>
      </c>
      <c r="AR63" s="83">
        <f t="shared" si="19"/>
        <v>-1.6448793016419927</v>
      </c>
      <c r="AS63" s="83">
        <f t="shared" si="19"/>
        <v>-1.1746823206261752</v>
      </c>
      <c r="AT63" s="83">
        <f t="shared" si="19"/>
        <v>-1.8139175104394951</v>
      </c>
      <c r="AU63" s="83">
        <f t="shared" si="19"/>
        <v>-1.3150137881237356</v>
      </c>
      <c r="AV63" s="83">
        <f t="shared" si="19"/>
        <v>-1.6128697868549011</v>
      </c>
      <c r="AW63" s="83">
        <f t="shared" si="19"/>
        <v>-2.0371841296135926</v>
      </c>
      <c r="AX63" s="83">
        <f t="shared" si="19"/>
        <v>-2.0715554291170974</v>
      </c>
      <c r="AY63" s="83">
        <f t="shared" si="19"/>
        <v>-1.3603822877514062</v>
      </c>
      <c r="AZ63" s="83">
        <f t="shared" si="19"/>
        <v>-1.4663632975022836</v>
      </c>
      <c r="BA63" s="83">
        <f t="shared" si="19"/>
        <v>-1.5296970398865994</v>
      </c>
      <c r="BB63" s="83">
        <f t="shared" si="19"/>
        <v>-1.6207820858823538</v>
      </c>
      <c r="BC63" s="83">
        <f t="shared" si="19"/>
        <v>-1.3191169958592184</v>
      </c>
      <c r="BD63" s="83">
        <f t="shared" si="19"/>
        <v>4.667248465484363</v>
      </c>
      <c r="BE63" s="83">
        <f t="shared" si="19"/>
        <v>-0.03972185227110003</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5"/>
  <dimension ref="A1:Q467"/>
  <sheetViews>
    <sheetView workbookViewId="0" topLeftCell="A1">
      <pane ySplit="1" topLeftCell="BM173" activePane="bottomLeft" state="frozen"/>
      <selection pane="topLeft" activeCell="A1" sqref="A1"/>
      <selection pane="bottomLeft" activeCell="F2" sqref="F2"/>
    </sheetView>
  </sheetViews>
  <sheetFormatPr defaultColWidth="9.140625" defaultRowHeight="12.75"/>
  <sheetData>
    <row r="1" spans="1:15" ht="12.75">
      <c r="A1" s="2"/>
      <c r="B1" t="s">
        <v>85</v>
      </c>
      <c r="C1" t="s">
        <v>86</v>
      </c>
      <c r="D1" t="s">
        <v>87</v>
      </c>
      <c r="E1" t="s">
        <v>88</v>
      </c>
      <c r="F1" t="s">
        <v>89</v>
      </c>
      <c r="G1" t="s">
        <v>90</v>
      </c>
      <c r="H1" t="s">
        <v>91</v>
      </c>
      <c r="I1" t="s">
        <v>92</v>
      </c>
      <c r="J1" t="s">
        <v>93</v>
      </c>
      <c r="K1" t="s">
        <v>94</v>
      </c>
      <c r="L1" t="s">
        <v>95</v>
      </c>
      <c r="M1" t="s">
        <v>96</v>
      </c>
      <c r="N1" t="s">
        <v>97</v>
      </c>
      <c r="O1" t="s">
        <v>98</v>
      </c>
    </row>
    <row r="2" spans="1:17" ht="12.75">
      <c r="A2" t="s">
        <v>99</v>
      </c>
      <c r="B2" t="s">
        <v>555</v>
      </c>
      <c r="C2" t="s">
        <v>805</v>
      </c>
      <c r="D2" t="s">
        <v>100</v>
      </c>
      <c r="E2" t="s">
        <v>330</v>
      </c>
      <c r="F2">
        <v>1</v>
      </c>
      <c r="G2" s="21">
        <v>0.014152</v>
      </c>
      <c r="H2" s="21">
        <v>0.05280112</v>
      </c>
      <c r="I2" s="21">
        <v>0.1069701</v>
      </c>
      <c r="J2" s="21">
        <v>0.03727734</v>
      </c>
      <c r="K2" s="2">
        <v>0.2</v>
      </c>
      <c r="L2" s="21">
        <v>0.06773841</v>
      </c>
      <c r="M2" s="2">
        <v>0.8</v>
      </c>
      <c r="N2" s="21">
        <v>0.03046107</v>
      </c>
      <c r="O2" s="2">
        <v>0.6</v>
      </c>
      <c r="Q2" s="2"/>
    </row>
    <row r="3" spans="1:17" ht="12.75">
      <c r="A3" t="s">
        <v>101</v>
      </c>
      <c r="B3" t="s">
        <v>556</v>
      </c>
      <c r="C3" t="s">
        <v>805</v>
      </c>
      <c r="D3" t="s">
        <v>100</v>
      </c>
      <c r="E3" t="s">
        <v>438</v>
      </c>
      <c r="F3">
        <v>1</v>
      </c>
      <c r="G3" s="21">
        <v>0.042456</v>
      </c>
      <c r="H3" s="21">
        <v>0.1584034</v>
      </c>
      <c r="I3" s="21">
        <v>0.3209102</v>
      </c>
      <c r="J3" s="21">
        <v>0.111832</v>
      </c>
      <c r="K3" s="2">
        <v>0.2</v>
      </c>
      <c r="L3" s="21">
        <v>0.2032152</v>
      </c>
      <c r="M3" s="2">
        <v>0.8</v>
      </c>
      <c r="N3" s="21">
        <v>0.09138319</v>
      </c>
      <c r="O3" s="2">
        <v>0.6</v>
      </c>
      <c r="Q3" s="2"/>
    </row>
    <row r="4" spans="1:17" ht="12.75">
      <c r="A4" t="s">
        <v>102</v>
      </c>
      <c r="B4" t="s">
        <v>557</v>
      </c>
      <c r="C4" t="s">
        <v>805</v>
      </c>
      <c r="D4" t="s">
        <v>100</v>
      </c>
      <c r="E4" t="s">
        <v>458</v>
      </c>
      <c r="F4">
        <v>1</v>
      </c>
      <c r="G4" s="21">
        <v>0.08491199</v>
      </c>
      <c r="H4" s="21">
        <v>0.3168067</v>
      </c>
      <c r="I4" s="21">
        <v>0.6418205</v>
      </c>
      <c r="J4" s="21">
        <v>0.2236641</v>
      </c>
      <c r="K4" s="2">
        <v>0.2</v>
      </c>
      <c r="L4" s="21">
        <v>0.4064305</v>
      </c>
      <c r="M4" s="2">
        <v>0.8</v>
      </c>
      <c r="N4" s="21">
        <v>0.1827664</v>
      </c>
      <c r="O4" s="2">
        <v>0.6</v>
      </c>
      <c r="Q4" s="2"/>
    </row>
    <row r="5" spans="1:17" ht="12.75">
      <c r="A5" t="s">
        <v>103</v>
      </c>
      <c r="B5" t="s">
        <v>558</v>
      </c>
      <c r="C5" t="s">
        <v>805</v>
      </c>
      <c r="D5" t="s">
        <v>100</v>
      </c>
      <c r="E5" t="s">
        <v>469</v>
      </c>
      <c r="F5">
        <v>1</v>
      </c>
      <c r="G5">
        <v>0.14152</v>
      </c>
      <c r="H5" s="21">
        <v>0.5280112</v>
      </c>
      <c r="I5" s="21">
        <v>1.069701</v>
      </c>
      <c r="J5" s="21">
        <v>0.3727734</v>
      </c>
      <c r="K5" s="2">
        <v>0.2</v>
      </c>
      <c r="L5" s="21">
        <v>0.6773841</v>
      </c>
      <c r="M5" s="2">
        <v>0.8</v>
      </c>
      <c r="N5" s="21">
        <v>0.3046106</v>
      </c>
      <c r="O5" s="2">
        <v>0.6</v>
      </c>
      <c r="Q5" s="2"/>
    </row>
    <row r="6" spans="1:17" ht="12.75">
      <c r="A6" t="s">
        <v>104</v>
      </c>
      <c r="B6" t="s">
        <v>559</v>
      </c>
      <c r="C6" t="s">
        <v>805</v>
      </c>
      <c r="D6" t="s">
        <v>100</v>
      </c>
      <c r="E6" t="s">
        <v>480</v>
      </c>
      <c r="F6">
        <v>1</v>
      </c>
      <c r="G6" s="21">
        <v>0.21228</v>
      </c>
      <c r="H6" s="21">
        <v>0.7920168</v>
      </c>
      <c r="I6">
        <v>1.604551</v>
      </c>
      <c r="J6" s="21">
        <v>0.5591602</v>
      </c>
      <c r="K6" s="2">
        <v>0.2</v>
      </c>
      <c r="L6" s="21">
        <v>1.016076</v>
      </c>
      <c r="M6" s="2">
        <v>0.8</v>
      </c>
      <c r="N6" s="21">
        <v>0.456916</v>
      </c>
      <c r="O6" s="2">
        <v>0.6</v>
      </c>
      <c r="Q6" s="2"/>
    </row>
    <row r="7" spans="1:17" ht="12.75">
      <c r="A7" t="s">
        <v>105</v>
      </c>
      <c r="B7" t="s">
        <v>560</v>
      </c>
      <c r="C7" t="s">
        <v>805</v>
      </c>
      <c r="D7" t="s">
        <v>100</v>
      </c>
      <c r="E7" t="s">
        <v>491</v>
      </c>
      <c r="F7">
        <v>1</v>
      </c>
      <c r="G7" s="21">
        <v>0.297192</v>
      </c>
      <c r="H7" s="21">
        <v>1.108824</v>
      </c>
      <c r="I7" s="21">
        <v>2.246372</v>
      </c>
      <c r="J7" s="21">
        <v>0.7828242</v>
      </c>
      <c r="K7" s="2">
        <v>0.2</v>
      </c>
      <c r="L7">
        <v>1.422507</v>
      </c>
      <c r="M7" s="2">
        <v>0.8</v>
      </c>
      <c r="N7" s="21">
        <v>0.6396824</v>
      </c>
      <c r="O7" s="2">
        <v>0.6</v>
      </c>
      <c r="Q7" s="2"/>
    </row>
    <row r="8" spans="1:17" ht="12.75">
      <c r="A8" t="s">
        <v>106</v>
      </c>
      <c r="B8" t="s">
        <v>561</v>
      </c>
      <c r="C8" t="s">
        <v>805</v>
      </c>
      <c r="D8" t="s">
        <v>100</v>
      </c>
      <c r="E8" t="s">
        <v>502</v>
      </c>
      <c r="F8">
        <v>1</v>
      </c>
      <c r="G8" s="21">
        <v>0.396256</v>
      </c>
      <c r="H8" s="21">
        <v>1.478431</v>
      </c>
      <c r="I8" s="21">
        <v>2.995162</v>
      </c>
      <c r="J8" s="21">
        <v>1.043766</v>
      </c>
      <c r="K8" s="2">
        <v>0.2</v>
      </c>
      <c r="L8" s="21">
        <v>1.896675</v>
      </c>
      <c r="M8" s="2">
        <v>0.8</v>
      </c>
      <c r="N8" s="21">
        <v>0.8529098</v>
      </c>
      <c r="O8" s="2">
        <v>0.6</v>
      </c>
      <c r="Q8" s="2"/>
    </row>
    <row r="9" spans="1:17" ht="12.75">
      <c r="A9" t="s">
        <v>107</v>
      </c>
      <c r="B9" t="s">
        <v>562</v>
      </c>
      <c r="C9" t="s">
        <v>805</v>
      </c>
      <c r="D9" t="s">
        <v>100</v>
      </c>
      <c r="E9" t="s">
        <v>512</v>
      </c>
      <c r="F9">
        <v>1</v>
      </c>
      <c r="G9" s="21">
        <v>0.509472</v>
      </c>
      <c r="H9" s="21">
        <v>1.90084</v>
      </c>
      <c r="I9" s="21">
        <v>3.850923</v>
      </c>
      <c r="J9" s="21">
        <v>1.341984</v>
      </c>
      <c r="K9" s="2">
        <v>0.2</v>
      </c>
      <c r="L9" s="21">
        <v>2.438583</v>
      </c>
      <c r="M9" s="2">
        <v>0.8</v>
      </c>
      <c r="N9" s="21">
        <v>1.096598</v>
      </c>
      <c r="O9" s="2">
        <v>0.6</v>
      </c>
      <c r="Q9" s="2"/>
    </row>
    <row r="10" spans="1:17" ht="12.75">
      <c r="A10" t="s">
        <v>108</v>
      </c>
      <c r="B10" t="s">
        <v>563</v>
      </c>
      <c r="C10" t="s">
        <v>805</v>
      </c>
      <c r="D10" t="s">
        <v>100</v>
      </c>
      <c r="E10" t="s">
        <v>523</v>
      </c>
      <c r="F10">
        <v>1</v>
      </c>
      <c r="G10" s="21">
        <v>0.63684</v>
      </c>
      <c r="H10" s="21">
        <v>2.37605</v>
      </c>
      <c r="I10">
        <v>4.813654</v>
      </c>
      <c r="J10" s="21">
        <v>1.677481</v>
      </c>
      <c r="K10" s="2">
        <v>0.2</v>
      </c>
      <c r="L10" s="21">
        <v>3.048229</v>
      </c>
      <c r="M10" s="2">
        <v>0.8</v>
      </c>
      <c r="N10" s="21">
        <v>1.370748</v>
      </c>
      <c r="O10" s="2">
        <v>0.6</v>
      </c>
      <c r="Q10" s="2"/>
    </row>
    <row r="11" spans="1:17" ht="12.75">
      <c r="A11" t="s">
        <v>109</v>
      </c>
      <c r="B11" t="s">
        <v>564</v>
      </c>
      <c r="C11" t="s">
        <v>805</v>
      </c>
      <c r="D11" t="s">
        <v>100</v>
      </c>
      <c r="E11" t="s">
        <v>331</v>
      </c>
      <c r="F11">
        <v>1</v>
      </c>
      <c r="G11" s="21">
        <v>0.77836</v>
      </c>
      <c r="H11" s="21">
        <v>2.904062</v>
      </c>
      <c r="I11">
        <v>5.883355</v>
      </c>
      <c r="J11" s="21">
        <v>2.050254</v>
      </c>
      <c r="K11" s="2">
        <v>0.2</v>
      </c>
      <c r="L11" s="21">
        <v>3.725613</v>
      </c>
      <c r="M11" s="2">
        <v>0.8</v>
      </c>
      <c r="N11" s="21">
        <v>1.675359</v>
      </c>
      <c r="O11" s="2">
        <v>0.6</v>
      </c>
      <c r="Q11" s="2"/>
    </row>
    <row r="12" spans="1:17" ht="12.75">
      <c r="A12" t="s">
        <v>110</v>
      </c>
      <c r="B12" t="s">
        <v>565</v>
      </c>
      <c r="C12" t="s">
        <v>805</v>
      </c>
      <c r="D12" t="s">
        <v>100</v>
      </c>
      <c r="E12" t="s">
        <v>342</v>
      </c>
      <c r="F12">
        <v>1</v>
      </c>
      <c r="G12" s="21">
        <v>0.91988</v>
      </c>
      <c r="H12" s="21">
        <v>3.432073</v>
      </c>
      <c r="I12">
        <v>6.953055</v>
      </c>
      <c r="J12" s="21">
        <v>2.423028</v>
      </c>
      <c r="K12" s="2">
        <v>0.2</v>
      </c>
      <c r="L12" s="21">
        <v>4.402997</v>
      </c>
      <c r="M12" s="2">
        <v>0.8</v>
      </c>
      <c r="N12" s="21">
        <v>1.979969</v>
      </c>
      <c r="O12" s="2">
        <v>0.6</v>
      </c>
      <c r="Q12" s="2"/>
    </row>
    <row r="13" spans="1:17" ht="12.75">
      <c r="A13" t="s">
        <v>111</v>
      </c>
      <c r="B13" t="s">
        <v>566</v>
      </c>
      <c r="C13" t="s">
        <v>805</v>
      </c>
      <c r="D13" t="s">
        <v>100</v>
      </c>
      <c r="E13" t="s">
        <v>353</v>
      </c>
      <c r="F13">
        <v>1</v>
      </c>
      <c r="G13" s="21">
        <v>1.0614</v>
      </c>
      <c r="H13" s="21">
        <v>3.960084</v>
      </c>
      <c r="I13">
        <v>8.022757</v>
      </c>
      <c r="J13" s="21">
        <v>2.795801</v>
      </c>
      <c r="K13" s="2">
        <v>0.2</v>
      </c>
      <c r="L13" s="21">
        <v>5.080381</v>
      </c>
      <c r="M13" s="2">
        <v>0.8</v>
      </c>
      <c r="N13" s="21">
        <v>2.28458</v>
      </c>
      <c r="O13" s="2">
        <v>0.6</v>
      </c>
      <c r="Q13" s="2"/>
    </row>
    <row r="14" spans="1:17" ht="12.75">
      <c r="A14" t="s">
        <v>113</v>
      </c>
      <c r="B14" t="s">
        <v>567</v>
      </c>
      <c r="C14" t="s">
        <v>805</v>
      </c>
      <c r="D14" t="s">
        <v>100</v>
      </c>
      <c r="E14" t="s">
        <v>363</v>
      </c>
      <c r="F14">
        <v>1</v>
      </c>
      <c r="G14" s="21">
        <v>1.20292</v>
      </c>
      <c r="H14" s="21">
        <v>4.488095</v>
      </c>
      <c r="I14">
        <v>9.092457</v>
      </c>
      <c r="J14" s="21">
        <v>3.168574</v>
      </c>
      <c r="K14" s="2">
        <v>0.2</v>
      </c>
      <c r="L14" s="21">
        <v>5.757765</v>
      </c>
      <c r="M14" s="2">
        <v>0.8</v>
      </c>
      <c r="N14" s="21">
        <v>2.58919</v>
      </c>
      <c r="O14" s="2">
        <v>0.6</v>
      </c>
      <c r="Q14" s="2"/>
    </row>
    <row r="15" spans="1:17" ht="12.75">
      <c r="A15" t="s">
        <v>114</v>
      </c>
      <c r="B15" t="s">
        <v>568</v>
      </c>
      <c r="C15" t="s">
        <v>805</v>
      </c>
      <c r="D15" t="s">
        <v>100</v>
      </c>
      <c r="E15" t="s">
        <v>374</v>
      </c>
      <c r="F15">
        <v>1</v>
      </c>
      <c r="G15" s="21">
        <v>1.34444</v>
      </c>
      <c r="H15" s="21">
        <v>5.016106</v>
      </c>
      <c r="I15">
        <v>10.16216</v>
      </c>
      <c r="J15" s="21">
        <v>3.541348</v>
      </c>
      <c r="K15" s="2">
        <v>0.2</v>
      </c>
      <c r="L15">
        <v>6.435149</v>
      </c>
      <c r="M15" s="2">
        <v>0.8</v>
      </c>
      <c r="N15" s="21">
        <v>2.893801</v>
      </c>
      <c r="O15" s="2">
        <v>0.6</v>
      </c>
      <c r="Q15" s="2"/>
    </row>
    <row r="16" spans="1:17" ht="12.75">
      <c r="A16" t="s">
        <v>115</v>
      </c>
      <c r="B16" t="s">
        <v>569</v>
      </c>
      <c r="C16" t="s">
        <v>805</v>
      </c>
      <c r="D16" t="s">
        <v>100</v>
      </c>
      <c r="E16" t="s">
        <v>385</v>
      </c>
      <c r="F16">
        <v>1</v>
      </c>
      <c r="G16" s="21">
        <v>1.48596</v>
      </c>
      <c r="H16" s="21">
        <v>5.544117</v>
      </c>
      <c r="I16">
        <v>11.23186</v>
      </c>
      <c r="J16" s="21">
        <v>3.914121</v>
      </c>
      <c r="K16" s="2">
        <v>0.2</v>
      </c>
      <c r="L16">
        <v>7.112533</v>
      </c>
      <c r="M16" s="2">
        <v>0.8</v>
      </c>
      <c r="N16">
        <v>3.198412</v>
      </c>
      <c r="O16" s="2">
        <v>0.6</v>
      </c>
      <c r="Q16" s="2"/>
    </row>
    <row r="17" spans="1:17" ht="12.75">
      <c r="A17" t="s">
        <v>116</v>
      </c>
      <c r="B17" t="s">
        <v>570</v>
      </c>
      <c r="C17" t="s">
        <v>805</v>
      </c>
      <c r="D17" t="s">
        <v>100</v>
      </c>
      <c r="E17" t="s">
        <v>396</v>
      </c>
      <c r="F17">
        <v>1</v>
      </c>
      <c r="G17">
        <v>1.62748</v>
      </c>
      <c r="H17" s="21">
        <v>6.072129</v>
      </c>
      <c r="I17">
        <v>12.30156</v>
      </c>
      <c r="J17" s="21">
        <v>4.286895</v>
      </c>
      <c r="K17" s="2">
        <v>0.2</v>
      </c>
      <c r="L17">
        <v>7.789917</v>
      </c>
      <c r="M17" s="2">
        <v>0.8</v>
      </c>
      <c r="N17">
        <v>3.503022</v>
      </c>
      <c r="O17" s="2">
        <v>0.6</v>
      </c>
      <c r="Q17" s="2"/>
    </row>
    <row r="18" spans="1:17" ht="12.75">
      <c r="A18" t="s">
        <v>117</v>
      </c>
      <c r="B18" t="s">
        <v>571</v>
      </c>
      <c r="C18" t="s">
        <v>805</v>
      </c>
      <c r="D18" t="s">
        <v>100</v>
      </c>
      <c r="E18" t="s">
        <v>407</v>
      </c>
      <c r="F18">
        <v>1</v>
      </c>
      <c r="G18">
        <v>1.769</v>
      </c>
      <c r="H18" s="21">
        <v>6.60014</v>
      </c>
      <c r="I18">
        <v>13.37126</v>
      </c>
      <c r="J18" s="21">
        <v>4.659668</v>
      </c>
      <c r="K18" s="2">
        <v>0.2</v>
      </c>
      <c r="L18">
        <v>8.467301</v>
      </c>
      <c r="M18" s="2">
        <v>0.8</v>
      </c>
      <c r="N18">
        <v>3.807633</v>
      </c>
      <c r="O18" s="2">
        <v>0.6</v>
      </c>
      <c r="Q18" s="2"/>
    </row>
    <row r="19" spans="1:17" ht="12.75">
      <c r="A19" t="s">
        <v>118</v>
      </c>
      <c r="B19" t="s">
        <v>572</v>
      </c>
      <c r="C19" t="s">
        <v>805</v>
      </c>
      <c r="D19" t="s">
        <v>100</v>
      </c>
      <c r="E19" t="s">
        <v>20</v>
      </c>
      <c r="F19">
        <v>1</v>
      </c>
      <c r="G19">
        <v>1.91052</v>
      </c>
      <c r="H19" s="21">
        <v>7.128151</v>
      </c>
      <c r="I19">
        <v>14.44096</v>
      </c>
      <c r="J19" s="21">
        <v>5.032442</v>
      </c>
      <c r="K19" s="2">
        <v>0.2</v>
      </c>
      <c r="L19">
        <v>9.144686</v>
      </c>
      <c r="M19" s="2">
        <v>0.8</v>
      </c>
      <c r="N19">
        <v>4.112244</v>
      </c>
      <c r="O19" s="2">
        <v>0.6</v>
      </c>
      <c r="Q19" s="2"/>
    </row>
    <row r="20" spans="1:17" ht="12.75">
      <c r="A20" t="s">
        <v>119</v>
      </c>
      <c r="B20" t="s">
        <v>573</v>
      </c>
      <c r="C20" t="s">
        <v>805</v>
      </c>
      <c r="D20" t="s">
        <v>100</v>
      </c>
      <c r="E20" t="s">
        <v>427</v>
      </c>
      <c r="F20">
        <v>1</v>
      </c>
      <c r="G20">
        <v>2.05204</v>
      </c>
      <c r="H20" s="21">
        <v>7.656162</v>
      </c>
      <c r="I20">
        <v>15.51066</v>
      </c>
      <c r="J20" s="21">
        <v>5.405215</v>
      </c>
      <c r="K20" s="2">
        <v>0.2</v>
      </c>
      <c r="L20">
        <v>9.822069</v>
      </c>
      <c r="M20" s="2">
        <v>0.8</v>
      </c>
      <c r="N20">
        <v>4.416854</v>
      </c>
      <c r="O20" s="2">
        <v>0.6</v>
      </c>
      <c r="Q20" s="2"/>
    </row>
    <row r="21" spans="1:17" ht="12.75">
      <c r="A21" t="s">
        <v>120</v>
      </c>
      <c r="B21" t="s">
        <v>574</v>
      </c>
      <c r="C21" t="s">
        <v>805</v>
      </c>
      <c r="D21" t="s">
        <v>100</v>
      </c>
      <c r="E21" t="s">
        <v>439</v>
      </c>
      <c r="F21">
        <v>1</v>
      </c>
      <c r="G21">
        <v>2.19356</v>
      </c>
      <c r="H21" s="21">
        <v>8.184174</v>
      </c>
      <c r="I21">
        <v>16.58036</v>
      </c>
      <c r="J21" s="21">
        <v>5.777988</v>
      </c>
      <c r="K21" s="2">
        <v>0.2</v>
      </c>
      <c r="L21">
        <v>10.49945</v>
      </c>
      <c r="M21" s="2">
        <v>0.8</v>
      </c>
      <c r="N21">
        <v>4.721465</v>
      </c>
      <c r="O21" s="2">
        <v>0.6</v>
      </c>
      <c r="Q21" s="2"/>
    </row>
    <row r="22" spans="1:17" ht="12.75">
      <c r="A22" t="s">
        <v>121</v>
      </c>
      <c r="B22" t="s">
        <v>575</v>
      </c>
      <c r="C22" t="s">
        <v>805</v>
      </c>
      <c r="D22" t="s">
        <v>100</v>
      </c>
      <c r="E22" t="s">
        <v>449</v>
      </c>
      <c r="F22">
        <v>1</v>
      </c>
      <c r="G22">
        <v>2.33508</v>
      </c>
      <c r="H22">
        <v>8.712185</v>
      </c>
      <c r="I22">
        <v>17.65006</v>
      </c>
      <c r="J22" s="21">
        <v>6.150762</v>
      </c>
      <c r="K22" s="2">
        <v>0.2</v>
      </c>
      <c r="L22">
        <v>11.17684</v>
      </c>
      <c r="M22" s="2">
        <v>0.8</v>
      </c>
      <c r="N22">
        <v>5.026076</v>
      </c>
      <c r="O22" s="2">
        <v>0.6</v>
      </c>
      <c r="Q22" s="2"/>
    </row>
    <row r="23" spans="1:17" ht="12.75">
      <c r="A23" t="s">
        <v>122</v>
      </c>
      <c r="B23" t="s">
        <v>576</v>
      </c>
      <c r="C23" t="s">
        <v>805</v>
      </c>
      <c r="D23" t="s">
        <v>100</v>
      </c>
      <c r="E23" t="s">
        <v>450</v>
      </c>
      <c r="F23">
        <v>1</v>
      </c>
      <c r="G23">
        <v>2.4766</v>
      </c>
      <c r="H23">
        <v>9.240196</v>
      </c>
      <c r="I23">
        <v>18.71976</v>
      </c>
      <c r="J23" s="21">
        <v>6.523535</v>
      </c>
      <c r="K23" s="2">
        <v>0.2</v>
      </c>
      <c r="L23">
        <v>11.85422</v>
      </c>
      <c r="M23" s="2">
        <v>0.8</v>
      </c>
      <c r="N23">
        <v>5.330686</v>
      </c>
      <c r="O23" s="2">
        <v>0.6</v>
      </c>
      <c r="Q23" s="2"/>
    </row>
    <row r="24" spans="1:17" ht="12.75">
      <c r="A24" t="s">
        <v>123</v>
      </c>
      <c r="B24" t="s">
        <v>577</v>
      </c>
      <c r="C24" t="s">
        <v>805</v>
      </c>
      <c r="D24" t="s">
        <v>100</v>
      </c>
      <c r="E24" t="s">
        <v>451</v>
      </c>
      <c r="F24">
        <v>1</v>
      </c>
      <c r="G24">
        <v>2.61812</v>
      </c>
      <c r="H24">
        <v>9.768208</v>
      </c>
      <c r="I24">
        <v>19.78946</v>
      </c>
      <c r="J24" s="21">
        <v>6.896309</v>
      </c>
      <c r="K24" s="2">
        <v>0.2</v>
      </c>
      <c r="L24">
        <v>12.53161</v>
      </c>
      <c r="M24" s="2">
        <v>0.8</v>
      </c>
      <c r="N24">
        <v>5.635297</v>
      </c>
      <c r="O24" s="2">
        <v>0.6</v>
      </c>
      <c r="Q24" s="2"/>
    </row>
    <row r="25" spans="1:17" ht="12.75">
      <c r="A25" t="s">
        <v>124</v>
      </c>
      <c r="B25" t="s">
        <v>578</v>
      </c>
      <c r="C25" t="s">
        <v>805</v>
      </c>
      <c r="D25" t="s">
        <v>100</v>
      </c>
      <c r="E25" t="s">
        <v>452</v>
      </c>
      <c r="F25">
        <v>1</v>
      </c>
      <c r="G25">
        <v>2.75964</v>
      </c>
      <c r="H25">
        <v>10.29622</v>
      </c>
      <c r="I25">
        <v>20.85917</v>
      </c>
      <c r="J25" s="21">
        <v>7.269082</v>
      </c>
      <c r="K25" s="2">
        <v>0.2</v>
      </c>
      <c r="L25">
        <v>13.20899</v>
      </c>
      <c r="M25" s="2">
        <v>0.8</v>
      </c>
      <c r="N25">
        <v>5.939908</v>
      </c>
      <c r="O25" s="2">
        <v>0.6</v>
      </c>
      <c r="Q25" s="2"/>
    </row>
    <row r="26" spans="1:17" ht="12.75">
      <c r="A26" t="s">
        <v>125</v>
      </c>
      <c r="B26" t="s">
        <v>579</v>
      </c>
      <c r="C26" t="s">
        <v>805</v>
      </c>
      <c r="D26" t="s">
        <v>100</v>
      </c>
      <c r="E26" t="s">
        <v>453</v>
      </c>
      <c r="F26">
        <v>1</v>
      </c>
      <c r="G26">
        <v>2.90116</v>
      </c>
      <c r="H26">
        <v>10.82423</v>
      </c>
      <c r="I26">
        <v>21.92887</v>
      </c>
      <c r="J26">
        <v>7.641856</v>
      </c>
      <c r="K26" s="2">
        <v>0.2</v>
      </c>
      <c r="L26">
        <v>13.88637</v>
      </c>
      <c r="M26" s="2">
        <v>0.8</v>
      </c>
      <c r="N26">
        <v>6.244519</v>
      </c>
      <c r="O26" s="2">
        <v>0.6</v>
      </c>
      <c r="Q26" s="2"/>
    </row>
    <row r="27" spans="1:17" ht="12.75">
      <c r="A27" t="s">
        <v>126</v>
      </c>
      <c r="B27" t="s">
        <v>580</v>
      </c>
      <c r="C27" t="s">
        <v>805</v>
      </c>
      <c r="D27" t="s">
        <v>100</v>
      </c>
      <c r="E27" t="s">
        <v>454</v>
      </c>
      <c r="F27">
        <v>1</v>
      </c>
      <c r="G27">
        <v>3.04268</v>
      </c>
      <c r="H27">
        <v>11.35224</v>
      </c>
      <c r="I27">
        <v>22.99857</v>
      </c>
      <c r="J27" s="21">
        <v>8.014629</v>
      </c>
      <c r="K27" s="2">
        <v>0.2</v>
      </c>
      <c r="L27">
        <v>14.56376</v>
      </c>
      <c r="M27" s="2">
        <v>0.8</v>
      </c>
      <c r="N27">
        <v>6.549129</v>
      </c>
      <c r="O27" s="2">
        <v>0.6</v>
      </c>
      <c r="Q27" s="2"/>
    </row>
    <row r="28" spans="1:17" ht="12.75">
      <c r="A28" t="s">
        <v>127</v>
      </c>
      <c r="B28" t="s">
        <v>581</v>
      </c>
      <c r="C28" t="s">
        <v>805</v>
      </c>
      <c r="D28" t="s">
        <v>100</v>
      </c>
      <c r="E28" t="s">
        <v>455</v>
      </c>
      <c r="F28">
        <v>1</v>
      </c>
      <c r="G28">
        <v>3.1842</v>
      </c>
      <c r="H28">
        <v>11.88025</v>
      </c>
      <c r="I28">
        <v>24.06827</v>
      </c>
      <c r="J28" s="21">
        <v>8.387403</v>
      </c>
      <c r="K28" s="2">
        <v>0.2</v>
      </c>
      <c r="L28">
        <v>15.24114</v>
      </c>
      <c r="M28" s="2">
        <v>0.8</v>
      </c>
      <c r="N28">
        <v>6.85374</v>
      </c>
      <c r="O28" s="2">
        <v>0.6</v>
      </c>
      <c r="Q28" s="2"/>
    </row>
    <row r="29" spans="1:17" ht="12.75">
      <c r="A29" t="s">
        <v>128</v>
      </c>
      <c r="B29" t="s">
        <v>582</v>
      </c>
      <c r="C29" t="s">
        <v>805</v>
      </c>
      <c r="D29" t="s">
        <v>100</v>
      </c>
      <c r="E29" t="s">
        <v>456</v>
      </c>
      <c r="F29">
        <v>1</v>
      </c>
      <c r="G29">
        <v>3.32572</v>
      </c>
      <c r="H29">
        <v>12.40826</v>
      </c>
      <c r="I29">
        <v>25.13797</v>
      </c>
      <c r="J29" s="21">
        <v>8.760176</v>
      </c>
      <c r="K29" s="2">
        <v>0.2</v>
      </c>
      <c r="L29">
        <v>15.91853</v>
      </c>
      <c r="M29" s="2">
        <v>0.8</v>
      </c>
      <c r="N29">
        <v>7.158351</v>
      </c>
      <c r="O29" s="2">
        <v>0.6</v>
      </c>
      <c r="Q29" s="2"/>
    </row>
    <row r="30" spans="1:17" ht="12.75">
      <c r="A30" t="s">
        <v>129</v>
      </c>
      <c r="B30" t="s">
        <v>583</v>
      </c>
      <c r="C30" t="s">
        <v>805</v>
      </c>
      <c r="D30" t="s">
        <v>100</v>
      </c>
      <c r="E30" t="s">
        <v>457</v>
      </c>
      <c r="F30">
        <v>1</v>
      </c>
      <c r="G30">
        <v>3.46724</v>
      </c>
      <c r="H30">
        <v>12.93627</v>
      </c>
      <c r="I30">
        <v>26.20767</v>
      </c>
      <c r="J30" s="21">
        <v>9.13295</v>
      </c>
      <c r="K30" s="2">
        <v>0.2</v>
      </c>
      <c r="L30">
        <v>16.59591</v>
      </c>
      <c r="M30" s="2">
        <v>0.8</v>
      </c>
      <c r="N30">
        <v>7.462961</v>
      </c>
      <c r="O30" s="2">
        <v>0.6</v>
      </c>
      <c r="Q30" s="2"/>
    </row>
    <row r="31" spans="1:17" ht="12.75">
      <c r="A31" t="s">
        <v>130</v>
      </c>
      <c r="B31" t="s">
        <v>584</v>
      </c>
      <c r="C31" t="s">
        <v>805</v>
      </c>
      <c r="D31" t="s">
        <v>100</v>
      </c>
      <c r="E31" t="s">
        <v>459</v>
      </c>
      <c r="F31">
        <v>1</v>
      </c>
      <c r="G31">
        <v>3.60876</v>
      </c>
      <c r="H31">
        <v>13.46429</v>
      </c>
      <c r="I31">
        <v>27.27737</v>
      </c>
      <c r="J31" s="21">
        <v>9.505723</v>
      </c>
      <c r="K31" s="2">
        <v>0.2</v>
      </c>
      <c r="L31">
        <v>17.27329</v>
      </c>
      <c r="M31" s="2">
        <v>0.8</v>
      </c>
      <c r="N31">
        <v>7.767571</v>
      </c>
      <c r="O31" s="2">
        <v>0.6</v>
      </c>
      <c r="Q31" s="2"/>
    </row>
    <row r="32" spans="1:17" ht="12.75">
      <c r="A32" t="s">
        <v>131</v>
      </c>
      <c r="B32" t="s">
        <v>585</v>
      </c>
      <c r="C32" t="s">
        <v>805</v>
      </c>
      <c r="D32" t="s">
        <v>100</v>
      </c>
      <c r="E32" t="s">
        <v>460</v>
      </c>
      <c r="F32">
        <v>1</v>
      </c>
      <c r="G32">
        <v>3.75028</v>
      </c>
      <c r="H32">
        <v>13.9923</v>
      </c>
      <c r="I32">
        <v>28.34707</v>
      </c>
      <c r="J32" s="21">
        <v>9.878496</v>
      </c>
      <c r="K32" s="2">
        <v>0.2</v>
      </c>
      <c r="L32">
        <v>17.95068</v>
      </c>
      <c r="M32" s="2">
        <v>0.8</v>
      </c>
      <c r="N32">
        <v>8.072182</v>
      </c>
      <c r="O32" s="2">
        <v>0.6</v>
      </c>
      <c r="Q32" s="2"/>
    </row>
    <row r="33" spans="1:17" ht="12.75">
      <c r="A33" t="s">
        <v>132</v>
      </c>
      <c r="B33" t="s">
        <v>586</v>
      </c>
      <c r="C33" t="s">
        <v>805</v>
      </c>
      <c r="D33" t="s">
        <v>100</v>
      </c>
      <c r="E33" t="s">
        <v>461</v>
      </c>
      <c r="F33">
        <v>1</v>
      </c>
      <c r="G33">
        <v>3.8918</v>
      </c>
      <c r="H33">
        <v>14.52031</v>
      </c>
      <c r="I33">
        <v>29.41677</v>
      </c>
      <c r="J33" s="21">
        <v>10.25127</v>
      </c>
      <c r="K33" s="2">
        <v>0.2</v>
      </c>
      <c r="L33">
        <v>18.62806</v>
      </c>
      <c r="M33" s="2">
        <v>0.8</v>
      </c>
      <c r="N33">
        <v>8.376793</v>
      </c>
      <c r="O33" s="2">
        <v>0.6</v>
      </c>
      <c r="Q33" s="2"/>
    </row>
    <row r="34" spans="1:17" ht="12.75">
      <c r="A34" t="s">
        <v>133</v>
      </c>
      <c r="B34" t="s">
        <v>587</v>
      </c>
      <c r="C34" t="s">
        <v>805</v>
      </c>
      <c r="D34" t="s">
        <v>100</v>
      </c>
      <c r="E34" t="s">
        <v>462</v>
      </c>
      <c r="F34">
        <v>1</v>
      </c>
      <c r="G34">
        <v>4.03332</v>
      </c>
      <c r="H34">
        <v>15.04832</v>
      </c>
      <c r="I34">
        <v>30.48647</v>
      </c>
      <c r="J34" s="21">
        <v>10.62404</v>
      </c>
      <c r="K34" s="2">
        <v>0.2</v>
      </c>
      <c r="L34">
        <v>19.30545</v>
      </c>
      <c r="M34" s="2">
        <v>0.8</v>
      </c>
      <c r="N34">
        <v>8.681403</v>
      </c>
      <c r="O34" s="2">
        <v>0.6</v>
      </c>
      <c r="Q34" s="2"/>
    </row>
    <row r="35" spans="1:17" ht="12.75">
      <c r="A35" t="s">
        <v>134</v>
      </c>
      <c r="B35" t="s">
        <v>588</v>
      </c>
      <c r="C35" t="s">
        <v>805</v>
      </c>
      <c r="D35" t="s">
        <v>100</v>
      </c>
      <c r="E35" t="s">
        <v>463</v>
      </c>
      <c r="F35">
        <v>1</v>
      </c>
      <c r="G35">
        <v>4.17484</v>
      </c>
      <c r="H35">
        <v>15.57633</v>
      </c>
      <c r="I35">
        <v>31.55618</v>
      </c>
      <c r="J35" s="21">
        <v>10.99682</v>
      </c>
      <c r="K35" s="2">
        <v>0.2</v>
      </c>
      <c r="L35">
        <v>19.98283</v>
      </c>
      <c r="M35" s="2">
        <v>0.8</v>
      </c>
      <c r="N35">
        <v>8.986015</v>
      </c>
      <c r="O35" s="2">
        <v>0.6</v>
      </c>
      <c r="Q35" s="2"/>
    </row>
    <row r="36" spans="1:17" ht="12.75">
      <c r="A36" t="s">
        <v>135</v>
      </c>
      <c r="B36" t="s">
        <v>589</v>
      </c>
      <c r="C36" t="s">
        <v>805</v>
      </c>
      <c r="D36" t="s">
        <v>100</v>
      </c>
      <c r="E36" t="s">
        <v>464</v>
      </c>
      <c r="F36">
        <v>1</v>
      </c>
      <c r="G36">
        <v>4.31636</v>
      </c>
      <c r="H36">
        <v>16.10434</v>
      </c>
      <c r="I36">
        <v>32.62588</v>
      </c>
      <c r="J36" s="21">
        <v>11.36959</v>
      </c>
      <c r="K36" s="2">
        <v>0.2</v>
      </c>
      <c r="L36">
        <v>20.66022</v>
      </c>
      <c r="M36" s="2">
        <v>0.8</v>
      </c>
      <c r="N36">
        <v>9.290626</v>
      </c>
      <c r="O36" s="2">
        <v>0.6</v>
      </c>
      <c r="Q36" s="2"/>
    </row>
    <row r="37" spans="1:17" ht="12.75">
      <c r="A37" t="s">
        <v>136</v>
      </c>
      <c r="B37" t="s">
        <v>590</v>
      </c>
      <c r="C37" t="s">
        <v>805</v>
      </c>
      <c r="D37" t="s">
        <v>100</v>
      </c>
      <c r="E37" t="s">
        <v>465</v>
      </c>
      <c r="F37">
        <v>1</v>
      </c>
      <c r="G37">
        <v>4.45788</v>
      </c>
      <c r="H37">
        <v>16.63235</v>
      </c>
      <c r="I37">
        <v>33.69558</v>
      </c>
      <c r="J37" s="21">
        <v>11.74236</v>
      </c>
      <c r="K37" s="2">
        <v>0.2</v>
      </c>
      <c r="L37">
        <v>21.3376</v>
      </c>
      <c r="M37" s="2">
        <v>0.8</v>
      </c>
      <c r="N37">
        <v>9.595235</v>
      </c>
      <c r="O37" s="2">
        <v>0.6</v>
      </c>
      <c r="Q37" s="2"/>
    </row>
    <row r="38" spans="1:17" ht="12.75">
      <c r="A38" t="s">
        <v>137</v>
      </c>
      <c r="B38" t="s">
        <v>591</v>
      </c>
      <c r="C38" t="s">
        <v>805</v>
      </c>
      <c r="D38" t="s">
        <v>100</v>
      </c>
      <c r="E38" t="s">
        <v>466</v>
      </c>
      <c r="F38">
        <v>1</v>
      </c>
      <c r="G38">
        <v>4.5994</v>
      </c>
      <c r="H38">
        <v>17.16036</v>
      </c>
      <c r="I38">
        <v>34.76528</v>
      </c>
      <c r="J38" s="21">
        <v>12.11514</v>
      </c>
      <c r="K38" s="2">
        <v>0.2</v>
      </c>
      <c r="L38">
        <v>22.01498</v>
      </c>
      <c r="M38" s="2">
        <v>0.8</v>
      </c>
      <c r="N38">
        <v>9.899847</v>
      </c>
      <c r="O38" s="2">
        <v>0.6</v>
      </c>
      <c r="Q38" s="2"/>
    </row>
    <row r="39" spans="1:17" ht="12.75">
      <c r="A39" t="s">
        <v>138</v>
      </c>
      <c r="B39" t="s">
        <v>592</v>
      </c>
      <c r="C39" t="s">
        <v>805</v>
      </c>
      <c r="D39" t="s">
        <v>100</v>
      </c>
      <c r="E39" t="s">
        <v>467</v>
      </c>
      <c r="F39">
        <v>1</v>
      </c>
      <c r="G39">
        <v>4.74092</v>
      </c>
      <c r="H39">
        <v>17.68838</v>
      </c>
      <c r="I39">
        <v>35.83498</v>
      </c>
      <c r="J39" s="21">
        <v>12.48791</v>
      </c>
      <c r="K39" s="2">
        <v>0.2</v>
      </c>
      <c r="L39">
        <v>22.69237</v>
      </c>
      <c r="M39" s="2">
        <v>0.8</v>
      </c>
      <c r="N39">
        <v>10.20446</v>
      </c>
      <c r="O39" s="2">
        <v>0.6</v>
      </c>
      <c r="Q39" s="2"/>
    </row>
    <row r="40" spans="1:17" ht="12.75">
      <c r="A40" t="s">
        <v>139</v>
      </c>
      <c r="B40" t="s">
        <v>593</v>
      </c>
      <c r="C40" t="s">
        <v>805</v>
      </c>
      <c r="D40" t="s">
        <v>100</v>
      </c>
      <c r="E40" t="s">
        <v>468</v>
      </c>
      <c r="F40">
        <v>1</v>
      </c>
      <c r="G40">
        <v>4.88244</v>
      </c>
      <c r="H40">
        <v>18.21639</v>
      </c>
      <c r="I40">
        <v>36.90468</v>
      </c>
      <c r="J40" s="21">
        <v>12.86068</v>
      </c>
      <c r="K40" s="2">
        <v>0.2</v>
      </c>
      <c r="L40">
        <v>23.36975</v>
      </c>
      <c r="M40" s="2">
        <v>0.8</v>
      </c>
      <c r="N40">
        <v>10.50907</v>
      </c>
      <c r="O40" s="2">
        <v>0.6</v>
      </c>
      <c r="Q40" s="2"/>
    </row>
    <row r="41" spans="1:17" ht="12.75">
      <c r="A41" t="s">
        <v>140</v>
      </c>
      <c r="B41" t="s">
        <v>594</v>
      </c>
      <c r="C41" t="s">
        <v>805</v>
      </c>
      <c r="D41" t="s">
        <v>100</v>
      </c>
      <c r="E41" t="s">
        <v>470</v>
      </c>
      <c r="F41">
        <v>1</v>
      </c>
      <c r="G41">
        <v>5.02396</v>
      </c>
      <c r="H41">
        <v>18.7444</v>
      </c>
      <c r="I41">
        <v>37.97438</v>
      </c>
      <c r="J41" s="21">
        <v>13.23346</v>
      </c>
      <c r="K41" s="2">
        <v>0.2</v>
      </c>
      <c r="L41">
        <v>24.04714</v>
      </c>
      <c r="M41" s="2">
        <v>0.8</v>
      </c>
      <c r="N41">
        <v>10.81368</v>
      </c>
      <c r="O41" s="2">
        <v>0.6</v>
      </c>
      <c r="Q41" s="2"/>
    </row>
    <row r="42" spans="1:17" ht="12.75">
      <c r="A42" t="s">
        <v>141</v>
      </c>
      <c r="B42" t="s">
        <v>595</v>
      </c>
      <c r="C42" t="s">
        <v>805</v>
      </c>
      <c r="D42" t="s">
        <v>100</v>
      </c>
      <c r="E42" t="s">
        <v>471</v>
      </c>
      <c r="F42">
        <v>1</v>
      </c>
      <c r="G42">
        <v>5.16548</v>
      </c>
      <c r="H42">
        <v>19.27241</v>
      </c>
      <c r="I42">
        <v>39.04408</v>
      </c>
      <c r="J42">
        <v>13.60623</v>
      </c>
      <c r="K42" s="2">
        <v>0.2</v>
      </c>
      <c r="L42">
        <v>24.72452</v>
      </c>
      <c r="M42" s="2">
        <v>0.8</v>
      </c>
      <c r="N42">
        <v>11.11829</v>
      </c>
      <c r="O42" s="2">
        <v>0.6</v>
      </c>
      <c r="Q42" s="2"/>
    </row>
    <row r="43" spans="1:17" ht="12.75">
      <c r="A43" t="s">
        <v>142</v>
      </c>
      <c r="B43" t="s">
        <v>596</v>
      </c>
      <c r="C43" t="s">
        <v>805</v>
      </c>
      <c r="D43" t="s">
        <v>100</v>
      </c>
      <c r="E43" t="s">
        <v>472</v>
      </c>
      <c r="F43">
        <v>1</v>
      </c>
      <c r="G43">
        <v>5.307</v>
      </c>
      <c r="H43">
        <v>19.80042</v>
      </c>
      <c r="I43">
        <v>40.11378</v>
      </c>
      <c r="J43" s="21">
        <v>13.979</v>
      </c>
      <c r="K43" s="2">
        <v>0.2</v>
      </c>
      <c r="L43">
        <v>25.4019</v>
      </c>
      <c r="M43" s="2">
        <v>0.8</v>
      </c>
      <c r="N43">
        <v>11.4229</v>
      </c>
      <c r="O43" s="2">
        <v>0.6</v>
      </c>
      <c r="Q43" s="2"/>
    </row>
    <row r="44" spans="1:17" ht="12.75">
      <c r="A44" t="s">
        <v>143</v>
      </c>
      <c r="B44" t="s">
        <v>597</v>
      </c>
      <c r="C44" t="s">
        <v>805</v>
      </c>
      <c r="D44" t="s">
        <v>100</v>
      </c>
      <c r="E44" t="s">
        <v>473</v>
      </c>
      <c r="F44">
        <v>1</v>
      </c>
      <c r="G44">
        <v>5.44852</v>
      </c>
      <c r="H44">
        <v>20.32843</v>
      </c>
      <c r="I44">
        <v>41.18348</v>
      </c>
      <c r="J44" s="21">
        <v>14.35178</v>
      </c>
      <c r="K44" s="2">
        <v>0.2</v>
      </c>
      <c r="L44">
        <v>26.07929</v>
      </c>
      <c r="M44" s="2">
        <v>0.8</v>
      </c>
      <c r="N44">
        <v>11.72751</v>
      </c>
      <c r="O44" s="2">
        <v>0.6</v>
      </c>
      <c r="Q44" s="2"/>
    </row>
    <row r="45" spans="1:17" ht="12.75">
      <c r="A45" t="s">
        <v>144</v>
      </c>
      <c r="B45" t="s">
        <v>598</v>
      </c>
      <c r="C45" t="s">
        <v>805</v>
      </c>
      <c r="D45" t="s">
        <v>100</v>
      </c>
      <c r="E45" t="s">
        <v>474</v>
      </c>
      <c r="F45">
        <v>1</v>
      </c>
      <c r="G45">
        <v>5.59004</v>
      </c>
      <c r="H45">
        <v>20.85644</v>
      </c>
      <c r="I45">
        <v>42.25318</v>
      </c>
      <c r="J45" s="21">
        <v>14.72455</v>
      </c>
      <c r="K45" s="2">
        <v>0.2</v>
      </c>
      <c r="L45">
        <v>26.75667</v>
      </c>
      <c r="M45" s="2">
        <v>0.8</v>
      </c>
      <c r="N45">
        <v>12.03212</v>
      </c>
      <c r="O45" s="2">
        <v>0.6</v>
      </c>
      <c r="Q45" s="2"/>
    </row>
    <row r="46" spans="1:17" ht="12.75">
      <c r="A46" t="s">
        <v>145</v>
      </c>
      <c r="B46" t="s">
        <v>599</v>
      </c>
      <c r="C46" t="s">
        <v>805</v>
      </c>
      <c r="D46" t="s">
        <v>100</v>
      </c>
      <c r="E46" t="s">
        <v>475</v>
      </c>
      <c r="F46">
        <v>1</v>
      </c>
      <c r="G46">
        <v>5.73156</v>
      </c>
      <c r="H46">
        <v>21.38445</v>
      </c>
      <c r="I46">
        <v>43.32288</v>
      </c>
      <c r="J46" s="21">
        <v>15.09732</v>
      </c>
      <c r="K46" s="2">
        <v>0.2</v>
      </c>
      <c r="L46">
        <v>27.43406</v>
      </c>
      <c r="M46" s="2">
        <v>0.8</v>
      </c>
      <c r="N46">
        <v>12.33673</v>
      </c>
      <c r="O46" s="2">
        <v>0.6</v>
      </c>
      <c r="Q46" s="2"/>
    </row>
    <row r="47" spans="1:17" ht="12.75">
      <c r="A47" t="s">
        <v>146</v>
      </c>
      <c r="B47" t="s">
        <v>600</v>
      </c>
      <c r="C47" t="s">
        <v>805</v>
      </c>
      <c r="D47" t="s">
        <v>100</v>
      </c>
      <c r="E47" t="s">
        <v>476</v>
      </c>
      <c r="F47">
        <v>1</v>
      </c>
      <c r="G47">
        <v>5.87308</v>
      </c>
      <c r="H47">
        <v>21.91246</v>
      </c>
      <c r="I47">
        <v>44.39259</v>
      </c>
      <c r="J47" s="21">
        <v>15.4701</v>
      </c>
      <c r="K47" s="2">
        <v>0.2</v>
      </c>
      <c r="L47">
        <v>28.11144</v>
      </c>
      <c r="M47" s="2">
        <v>0.8</v>
      </c>
      <c r="N47">
        <v>12.64134</v>
      </c>
      <c r="O47" s="2">
        <v>0.6</v>
      </c>
      <c r="Q47" s="2"/>
    </row>
    <row r="48" spans="1:17" ht="12.75">
      <c r="A48" t="s">
        <v>147</v>
      </c>
      <c r="B48" t="s">
        <v>601</v>
      </c>
      <c r="C48" t="s">
        <v>805</v>
      </c>
      <c r="D48" t="s">
        <v>100</v>
      </c>
      <c r="E48" t="s">
        <v>477</v>
      </c>
      <c r="F48">
        <v>1</v>
      </c>
      <c r="G48">
        <v>6.0146</v>
      </c>
      <c r="H48">
        <v>22.44048</v>
      </c>
      <c r="I48">
        <v>45.46228</v>
      </c>
      <c r="J48" s="21">
        <v>15.84287</v>
      </c>
      <c r="K48" s="2">
        <v>0.2</v>
      </c>
      <c r="L48">
        <v>28.78882</v>
      </c>
      <c r="M48" s="2">
        <v>0.8</v>
      </c>
      <c r="N48">
        <v>12.94595</v>
      </c>
      <c r="O48" s="2">
        <v>0.6</v>
      </c>
      <c r="Q48" s="2"/>
    </row>
    <row r="49" spans="1:17" ht="12.75">
      <c r="A49" t="s">
        <v>148</v>
      </c>
      <c r="B49" t="s">
        <v>602</v>
      </c>
      <c r="C49" t="s">
        <v>805</v>
      </c>
      <c r="D49" t="s">
        <v>100</v>
      </c>
      <c r="E49" t="s">
        <v>478</v>
      </c>
      <c r="F49">
        <v>1</v>
      </c>
      <c r="G49" s="21">
        <v>6.15612</v>
      </c>
      <c r="H49">
        <v>22.96849</v>
      </c>
      <c r="I49">
        <v>46.53199</v>
      </c>
      <c r="J49" s="21">
        <v>16.21564</v>
      </c>
      <c r="K49" s="2">
        <v>0.2</v>
      </c>
      <c r="L49">
        <v>29.46621</v>
      </c>
      <c r="M49" s="2">
        <v>0.8</v>
      </c>
      <c r="N49">
        <v>13.25056</v>
      </c>
      <c r="O49" s="2">
        <v>0.6</v>
      </c>
      <c r="Q49" s="2"/>
    </row>
    <row r="50" spans="1:17" ht="12.75">
      <c r="A50" t="s">
        <v>149</v>
      </c>
      <c r="B50" t="s">
        <v>603</v>
      </c>
      <c r="C50" t="s">
        <v>805</v>
      </c>
      <c r="D50" t="s">
        <v>100</v>
      </c>
      <c r="E50" t="s">
        <v>479</v>
      </c>
      <c r="F50">
        <v>1</v>
      </c>
      <c r="G50">
        <v>6.29764</v>
      </c>
      <c r="H50">
        <v>23.4965</v>
      </c>
      <c r="I50">
        <v>47.60169</v>
      </c>
      <c r="J50" s="21">
        <v>16.58842</v>
      </c>
      <c r="K50" s="2">
        <v>0.2</v>
      </c>
      <c r="L50">
        <v>30.14359</v>
      </c>
      <c r="M50" s="2">
        <v>0.8</v>
      </c>
      <c r="N50">
        <v>13.55517</v>
      </c>
      <c r="O50" s="2">
        <v>0.6</v>
      </c>
      <c r="Q50" s="2"/>
    </row>
    <row r="51" spans="1:17" ht="12.75">
      <c r="A51" t="s">
        <v>150</v>
      </c>
      <c r="B51" t="s">
        <v>604</v>
      </c>
      <c r="C51" t="s">
        <v>805</v>
      </c>
      <c r="D51" t="s">
        <v>100</v>
      </c>
      <c r="E51" t="s">
        <v>481</v>
      </c>
      <c r="F51">
        <v>1</v>
      </c>
      <c r="G51">
        <v>6.43916</v>
      </c>
      <c r="H51">
        <v>24.02451</v>
      </c>
      <c r="I51">
        <v>48.67139</v>
      </c>
      <c r="J51" s="21">
        <v>16.96119</v>
      </c>
      <c r="K51" s="2">
        <v>0.2</v>
      </c>
      <c r="L51">
        <v>30.82098</v>
      </c>
      <c r="M51" s="2">
        <v>0.8</v>
      </c>
      <c r="N51">
        <v>13.85979</v>
      </c>
      <c r="O51" s="2">
        <v>0.6</v>
      </c>
      <c r="Q51" s="2"/>
    </row>
    <row r="52" spans="1:17" ht="12.75">
      <c r="A52" t="s">
        <v>151</v>
      </c>
      <c r="B52" t="s">
        <v>605</v>
      </c>
      <c r="C52" t="s">
        <v>805</v>
      </c>
      <c r="D52" t="s">
        <v>100</v>
      </c>
      <c r="E52" t="s">
        <v>482</v>
      </c>
      <c r="F52">
        <v>1</v>
      </c>
      <c r="G52">
        <v>6.43916</v>
      </c>
      <c r="H52">
        <v>24.02451</v>
      </c>
      <c r="I52">
        <v>48.67139</v>
      </c>
      <c r="J52" s="21">
        <v>16.96119</v>
      </c>
      <c r="K52" s="2">
        <v>0.2</v>
      </c>
      <c r="L52">
        <v>30.82098</v>
      </c>
      <c r="M52" s="2">
        <v>0.8</v>
      </c>
      <c r="N52">
        <v>13.85979</v>
      </c>
      <c r="O52" s="2">
        <v>0.6</v>
      </c>
      <c r="Q52" s="2"/>
    </row>
    <row r="53" spans="1:17" ht="12.75">
      <c r="A53" t="s">
        <v>152</v>
      </c>
      <c r="B53" t="s">
        <v>606</v>
      </c>
      <c r="C53" t="s">
        <v>805</v>
      </c>
      <c r="D53" t="s">
        <v>100</v>
      </c>
      <c r="E53" t="s">
        <v>483</v>
      </c>
      <c r="F53">
        <v>1</v>
      </c>
      <c r="G53">
        <v>6.43916</v>
      </c>
      <c r="H53">
        <v>24.02451</v>
      </c>
      <c r="I53">
        <v>48.67139</v>
      </c>
      <c r="J53" s="21">
        <v>16.96119</v>
      </c>
      <c r="K53" s="2">
        <v>0.2</v>
      </c>
      <c r="L53">
        <v>30.82098</v>
      </c>
      <c r="M53" s="2">
        <v>0.8</v>
      </c>
      <c r="N53">
        <v>13.85979</v>
      </c>
      <c r="O53" s="2">
        <v>0.6</v>
      </c>
      <c r="Q53" s="2"/>
    </row>
    <row r="54" spans="1:17" ht="12.75">
      <c r="A54" t="s">
        <v>153</v>
      </c>
      <c r="B54" t="s">
        <v>607</v>
      </c>
      <c r="C54" t="s">
        <v>805</v>
      </c>
      <c r="D54" t="s">
        <v>100</v>
      </c>
      <c r="E54" t="s">
        <v>484</v>
      </c>
      <c r="F54">
        <v>1</v>
      </c>
      <c r="G54">
        <v>-1.108935</v>
      </c>
      <c r="H54">
        <v>5.766656</v>
      </c>
      <c r="I54">
        <v>13.46028</v>
      </c>
      <c r="J54" s="21">
        <v>3.352728</v>
      </c>
      <c r="K54" s="2">
        <v>0.2</v>
      </c>
      <c r="L54">
        <v>8.131679</v>
      </c>
      <c r="M54" s="2">
        <v>0.8</v>
      </c>
      <c r="N54">
        <v>4.77895</v>
      </c>
      <c r="O54" s="2">
        <v>0.6</v>
      </c>
      <c r="Q54" s="2"/>
    </row>
    <row r="55" spans="1:17" ht="12.75">
      <c r="A55" t="s">
        <v>154</v>
      </c>
      <c r="B55" t="s">
        <v>608</v>
      </c>
      <c r="C55" t="s">
        <v>805</v>
      </c>
      <c r="D55" t="s">
        <v>100</v>
      </c>
      <c r="E55" t="s">
        <v>485</v>
      </c>
      <c r="F55">
        <v>1</v>
      </c>
      <c r="G55">
        <v>-2.170754</v>
      </c>
      <c r="H55">
        <v>11.61665</v>
      </c>
      <c r="I55">
        <v>27.5018</v>
      </c>
      <c r="J55" s="21">
        <v>6.813528</v>
      </c>
      <c r="K55" s="2">
        <v>0.2</v>
      </c>
      <c r="L55">
        <v>16.36488</v>
      </c>
      <c r="M55" s="2">
        <v>0.8</v>
      </c>
      <c r="N55">
        <v>9.551353</v>
      </c>
      <c r="O55" s="2">
        <v>0.6</v>
      </c>
      <c r="Q55" s="2"/>
    </row>
    <row r="56" spans="1:17" ht="12.75">
      <c r="A56" t="s">
        <v>155</v>
      </c>
      <c r="B56" t="s">
        <v>609</v>
      </c>
      <c r="C56" t="s">
        <v>805</v>
      </c>
      <c r="D56" t="s">
        <v>100</v>
      </c>
      <c r="E56" t="s">
        <v>486</v>
      </c>
      <c r="F56">
        <v>1</v>
      </c>
      <c r="G56">
        <v>-3.18522</v>
      </c>
      <c r="H56">
        <v>17.55039</v>
      </c>
      <c r="I56">
        <v>42.12747</v>
      </c>
      <c r="J56" s="21">
        <v>10.29352</v>
      </c>
      <c r="K56" s="2">
        <v>0.2</v>
      </c>
      <c r="L56">
        <v>24.66669</v>
      </c>
      <c r="M56" s="2">
        <v>0.8</v>
      </c>
      <c r="N56">
        <v>14.37317</v>
      </c>
      <c r="O56" s="2">
        <v>0.6</v>
      </c>
      <c r="Q56" s="2"/>
    </row>
    <row r="57" spans="1:17" ht="12.75">
      <c r="A57" t="s">
        <v>156</v>
      </c>
      <c r="B57" t="s">
        <v>610</v>
      </c>
      <c r="C57" t="s">
        <v>805</v>
      </c>
      <c r="D57" t="s">
        <v>100</v>
      </c>
      <c r="E57" t="s">
        <v>487</v>
      </c>
      <c r="F57">
        <v>1</v>
      </c>
      <c r="G57">
        <v>-4.152098</v>
      </c>
      <c r="H57">
        <v>23.56831</v>
      </c>
      <c r="I57">
        <v>57.34019</v>
      </c>
      <c r="J57">
        <v>13.68508</v>
      </c>
      <c r="K57" s="2">
        <v>0.2</v>
      </c>
      <c r="L57">
        <v>33.2079</v>
      </c>
      <c r="M57" s="2">
        <v>0.8</v>
      </c>
      <c r="N57">
        <v>19.52283</v>
      </c>
      <c r="O57" s="2">
        <v>0.6</v>
      </c>
      <c r="Q57" s="2"/>
    </row>
    <row r="58" spans="1:17" ht="12.75">
      <c r="A58" t="s">
        <v>157</v>
      </c>
      <c r="B58" t="s">
        <v>611</v>
      </c>
      <c r="C58" t="s">
        <v>805</v>
      </c>
      <c r="D58" t="s">
        <v>100</v>
      </c>
      <c r="E58" t="s">
        <v>488</v>
      </c>
      <c r="F58">
        <v>1</v>
      </c>
      <c r="G58">
        <v>-5.665004</v>
      </c>
      <c r="H58">
        <v>29.67081</v>
      </c>
      <c r="I58">
        <v>73.14292</v>
      </c>
      <c r="J58">
        <v>17.22424</v>
      </c>
      <c r="K58" s="2">
        <v>0.2</v>
      </c>
      <c r="L58">
        <v>41.76307</v>
      </c>
      <c r="M58" s="2">
        <v>0.8</v>
      </c>
      <c r="N58">
        <v>24.53883</v>
      </c>
      <c r="O58" s="2">
        <v>0.6</v>
      </c>
      <c r="Q58" s="2"/>
    </row>
    <row r="59" spans="1:17" ht="12.75">
      <c r="A59" t="s">
        <v>158</v>
      </c>
      <c r="B59" t="s">
        <v>612</v>
      </c>
      <c r="C59" t="s">
        <v>805</v>
      </c>
      <c r="D59" t="s">
        <v>100</v>
      </c>
      <c r="E59" t="s">
        <v>489</v>
      </c>
      <c r="F59">
        <v>1</v>
      </c>
      <c r="G59">
        <v>-7.918712</v>
      </c>
      <c r="H59">
        <v>35.85834</v>
      </c>
      <c r="I59">
        <v>89.5386</v>
      </c>
      <c r="J59">
        <v>20.7138</v>
      </c>
      <c r="K59" s="2">
        <v>0.2</v>
      </c>
      <c r="L59">
        <v>50.62582</v>
      </c>
      <c r="M59" s="2">
        <v>0.8</v>
      </c>
      <c r="N59">
        <v>29.91202</v>
      </c>
      <c r="O59" s="2">
        <v>0.6</v>
      </c>
      <c r="Q59" s="2"/>
    </row>
    <row r="60" spans="1:17" ht="12.75">
      <c r="A60" t="s">
        <v>159</v>
      </c>
      <c r="B60" t="s">
        <v>613</v>
      </c>
      <c r="C60" t="s">
        <v>805</v>
      </c>
      <c r="D60" t="s">
        <v>100</v>
      </c>
      <c r="E60" t="s">
        <v>490</v>
      </c>
      <c r="F60">
        <v>1</v>
      </c>
      <c r="G60">
        <v>-9.643003</v>
      </c>
      <c r="H60">
        <v>44.63129</v>
      </c>
      <c r="I60">
        <v>107.2005</v>
      </c>
      <c r="J60">
        <v>26.89874</v>
      </c>
      <c r="K60" s="2">
        <v>0.2</v>
      </c>
      <c r="L60">
        <v>61.77655</v>
      </c>
      <c r="M60" s="2">
        <v>0.8</v>
      </c>
      <c r="N60">
        <v>34.87781</v>
      </c>
      <c r="O60" s="2">
        <v>0.6</v>
      </c>
      <c r="Q60" s="2"/>
    </row>
    <row r="61" spans="1:17" ht="12.75">
      <c r="A61" t="s">
        <v>160</v>
      </c>
      <c r="B61" t="s">
        <v>614</v>
      </c>
      <c r="C61" t="s">
        <v>805</v>
      </c>
      <c r="D61" t="s">
        <v>100</v>
      </c>
      <c r="E61" t="s">
        <v>492</v>
      </c>
      <c r="F61">
        <v>1</v>
      </c>
      <c r="G61">
        <v>-11.74712</v>
      </c>
      <c r="H61">
        <v>53.49011</v>
      </c>
      <c r="I61">
        <v>125.4614</v>
      </c>
      <c r="J61">
        <v>32.66524</v>
      </c>
      <c r="K61" s="2">
        <v>0.2</v>
      </c>
      <c r="L61">
        <v>73.68954</v>
      </c>
      <c r="M61" s="2">
        <v>0.8</v>
      </c>
      <c r="N61">
        <v>41.02431</v>
      </c>
      <c r="O61" s="2">
        <v>0.6</v>
      </c>
      <c r="Q61" s="2"/>
    </row>
    <row r="62" spans="1:17" ht="12.75">
      <c r="A62" t="s">
        <v>161</v>
      </c>
      <c r="B62" t="s">
        <v>615</v>
      </c>
      <c r="C62" t="s">
        <v>805</v>
      </c>
      <c r="D62" t="s">
        <v>100</v>
      </c>
      <c r="E62" t="s">
        <v>493</v>
      </c>
      <c r="F62">
        <v>1</v>
      </c>
      <c r="G62">
        <v>-14.23296</v>
      </c>
      <c r="H62">
        <v>62.43523</v>
      </c>
      <c r="I62">
        <v>144.3241</v>
      </c>
      <c r="J62">
        <v>38.73049</v>
      </c>
      <c r="K62" s="2">
        <v>0.2</v>
      </c>
      <c r="L62">
        <v>85.73102</v>
      </c>
      <c r="M62" s="2">
        <v>0.8</v>
      </c>
      <c r="N62">
        <v>47.00053</v>
      </c>
      <c r="O62" s="2">
        <v>0.6</v>
      </c>
      <c r="Q62" s="2"/>
    </row>
    <row r="63" spans="1:17" ht="12.75">
      <c r="A63" t="s">
        <v>162</v>
      </c>
      <c r="B63" t="s">
        <v>616</v>
      </c>
      <c r="C63" t="s">
        <v>805</v>
      </c>
      <c r="D63" t="s">
        <v>100</v>
      </c>
      <c r="E63" t="s">
        <v>494</v>
      </c>
      <c r="F63">
        <v>1</v>
      </c>
      <c r="G63">
        <v>-17.10243</v>
      </c>
      <c r="H63">
        <v>71.46707</v>
      </c>
      <c r="I63">
        <v>163.7917</v>
      </c>
      <c r="J63">
        <v>44.89458</v>
      </c>
      <c r="K63" s="2">
        <v>0.2</v>
      </c>
      <c r="L63">
        <v>98.01</v>
      </c>
      <c r="M63" s="2">
        <v>0.8</v>
      </c>
      <c r="N63">
        <v>53.11542</v>
      </c>
      <c r="O63" s="2">
        <v>0.6</v>
      </c>
      <c r="Q63" s="2"/>
    </row>
    <row r="64" spans="1:17" ht="12.75">
      <c r="A64" t="s">
        <v>163</v>
      </c>
      <c r="B64" t="s">
        <v>617</v>
      </c>
      <c r="C64" t="s">
        <v>805</v>
      </c>
      <c r="D64" t="s">
        <v>100</v>
      </c>
      <c r="E64" t="s">
        <v>495</v>
      </c>
      <c r="F64">
        <v>1</v>
      </c>
      <c r="G64">
        <v>-16.19508</v>
      </c>
      <c r="H64">
        <v>73.96706</v>
      </c>
      <c r="I64">
        <v>168.4322</v>
      </c>
      <c r="J64">
        <v>46.80257</v>
      </c>
      <c r="K64" s="2">
        <v>0.2</v>
      </c>
      <c r="L64">
        <v>100.9877</v>
      </c>
      <c r="M64" s="2">
        <v>0.8</v>
      </c>
      <c r="N64">
        <v>54.18516</v>
      </c>
      <c r="O64" s="2">
        <v>0.6</v>
      </c>
      <c r="Q64" s="2"/>
    </row>
    <row r="65" spans="1:17" ht="12.75">
      <c r="A65" t="s">
        <v>164</v>
      </c>
      <c r="B65" t="s">
        <v>618</v>
      </c>
      <c r="C65" t="s">
        <v>805</v>
      </c>
      <c r="D65" t="s">
        <v>100</v>
      </c>
      <c r="E65" t="s">
        <v>496</v>
      </c>
      <c r="F65">
        <v>1</v>
      </c>
      <c r="G65">
        <v>-15.28773</v>
      </c>
      <c r="H65">
        <v>76.46706</v>
      </c>
      <c r="I65">
        <v>175.5418</v>
      </c>
      <c r="J65">
        <v>49.04726</v>
      </c>
      <c r="K65" s="2">
        <v>0.2</v>
      </c>
      <c r="L65">
        <v>104.5426</v>
      </c>
      <c r="M65" s="2">
        <v>0.8</v>
      </c>
      <c r="N65">
        <v>55.49537</v>
      </c>
      <c r="O65" s="2">
        <v>0.6</v>
      </c>
      <c r="Q65" s="2"/>
    </row>
    <row r="66" spans="1:17" ht="12.75">
      <c r="A66" t="s">
        <v>165</v>
      </c>
      <c r="B66" t="s">
        <v>619</v>
      </c>
      <c r="C66" t="s">
        <v>805</v>
      </c>
      <c r="D66" t="s">
        <v>100</v>
      </c>
      <c r="E66" t="s">
        <v>497</v>
      </c>
      <c r="F66">
        <v>1</v>
      </c>
      <c r="G66">
        <v>-14.38038</v>
      </c>
      <c r="H66">
        <v>78.96705</v>
      </c>
      <c r="I66">
        <v>182.6513</v>
      </c>
      <c r="J66">
        <v>51.25314</v>
      </c>
      <c r="K66" s="2">
        <v>0.2</v>
      </c>
      <c r="L66">
        <v>107.6389</v>
      </c>
      <c r="M66" s="2">
        <v>0.8</v>
      </c>
      <c r="N66">
        <v>56.38573</v>
      </c>
      <c r="O66" s="2">
        <v>0.6</v>
      </c>
      <c r="Q66" s="2"/>
    </row>
    <row r="67" spans="1:17" ht="12.75">
      <c r="A67" t="s">
        <v>166</v>
      </c>
      <c r="B67" t="s">
        <v>620</v>
      </c>
      <c r="C67" t="s">
        <v>805</v>
      </c>
      <c r="D67" t="s">
        <v>100</v>
      </c>
      <c r="E67" t="s">
        <v>498</v>
      </c>
      <c r="F67">
        <v>1</v>
      </c>
      <c r="G67">
        <v>-13.47303</v>
      </c>
      <c r="H67">
        <v>81.46704</v>
      </c>
      <c r="I67">
        <v>189.7609</v>
      </c>
      <c r="J67">
        <v>52.9708</v>
      </c>
      <c r="K67" s="2">
        <v>0.2</v>
      </c>
      <c r="L67">
        <v>110.0044</v>
      </c>
      <c r="M67" s="2">
        <v>0.8</v>
      </c>
      <c r="N67">
        <v>57.03363</v>
      </c>
      <c r="O67" s="2">
        <v>0.6</v>
      </c>
      <c r="Q67" s="2"/>
    </row>
    <row r="68" spans="1:17" ht="12.75">
      <c r="A68" t="s">
        <v>167</v>
      </c>
      <c r="B68" t="s">
        <v>621</v>
      </c>
      <c r="C68" t="s">
        <v>805</v>
      </c>
      <c r="D68" t="s">
        <v>100</v>
      </c>
      <c r="E68" t="s">
        <v>499</v>
      </c>
      <c r="F68">
        <v>1</v>
      </c>
      <c r="G68" s="21">
        <v>-13.47303</v>
      </c>
      <c r="H68">
        <v>81.46704</v>
      </c>
      <c r="I68">
        <v>189.7609</v>
      </c>
      <c r="J68">
        <v>52.9708</v>
      </c>
      <c r="K68" s="2">
        <v>0.2</v>
      </c>
      <c r="L68">
        <v>110.0044</v>
      </c>
      <c r="M68" s="2">
        <v>0.8</v>
      </c>
      <c r="N68">
        <v>57.03363</v>
      </c>
      <c r="O68" s="2">
        <v>0.6</v>
      </c>
      <c r="Q68" s="2"/>
    </row>
    <row r="69" spans="1:17" ht="12.75">
      <c r="A69" t="s">
        <v>168</v>
      </c>
      <c r="B69" t="s">
        <v>622</v>
      </c>
      <c r="C69" t="s">
        <v>805</v>
      </c>
      <c r="D69" t="s">
        <v>100</v>
      </c>
      <c r="E69" t="s">
        <v>500</v>
      </c>
      <c r="F69">
        <v>1</v>
      </c>
      <c r="G69">
        <v>-13.47303</v>
      </c>
      <c r="H69">
        <v>81.46704</v>
      </c>
      <c r="I69">
        <v>189.7609</v>
      </c>
      <c r="J69">
        <v>52.9708</v>
      </c>
      <c r="K69" s="2">
        <v>0.2</v>
      </c>
      <c r="L69">
        <v>110.0044</v>
      </c>
      <c r="M69" s="2">
        <v>0.8</v>
      </c>
      <c r="N69">
        <v>57.03363</v>
      </c>
      <c r="O69" s="2">
        <v>0.6</v>
      </c>
      <c r="Q69" s="2"/>
    </row>
    <row r="70" spans="1:17" ht="12.75">
      <c r="A70" t="s">
        <v>169</v>
      </c>
      <c r="B70" t="s">
        <v>623</v>
      </c>
      <c r="C70" t="s">
        <v>805</v>
      </c>
      <c r="D70" t="s">
        <v>100</v>
      </c>
      <c r="E70" t="s">
        <v>501</v>
      </c>
      <c r="F70">
        <v>1</v>
      </c>
      <c r="G70">
        <v>-13.47303</v>
      </c>
      <c r="H70">
        <v>81.46704</v>
      </c>
      <c r="I70">
        <v>189.7609</v>
      </c>
      <c r="J70">
        <v>52.9708</v>
      </c>
      <c r="K70" s="2">
        <v>0.2</v>
      </c>
      <c r="L70">
        <v>110.0044</v>
      </c>
      <c r="M70" s="2">
        <v>0.8</v>
      </c>
      <c r="N70">
        <v>57.03363</v>
      </c>
      <c r="O70" s="2">
        <v>0.6</v>
      </c>
      <c r="Q70" s="2"/>
    </row>
    <row r="71" spans="1:17" ht="12.75">
      <c r="A71" t="s">
        <v>170</v>
      </c>
      <c r="B71" t="s">
        <v>624</v>
      </c>
      <c r="C71" t="s">
        <v>805</v>
      </c>
      <c r="D71" t="s">
        <v>100</v>
      </c>
      <c r="E71" t="s">
        <v>21</v>
      </c>
      <c r="F71">
        <v>1</v>
      </c>
      <c r="G71">
        <v>-13.47303</v>
      </c>
      <c r="H71">
        <v>81.46704</v>
      </c>
      <c r="I71">
        <v>189.7609</v>
      </c>
      <c r="J71">
        <v>52.9708</v>
      </c>
      <c r="K71" s="2">
        <v>0.2</v>
      </c>
      <c r="L71">
        <v>110.0044</v>
      </c>
      <c r="M71" s="2">
        <v>0.8</v>
      </c>
      <c r="N71">
        <v>57.03363</v>
      </c>
      <c r="O71" s="2">
        <v>0.6</v>
      </c>
      <c r="Q71" s="2"/>
    </row>
    <row r="72" spans="1:17" ht="12.75">
      <c r="A72" t="s">
        <v>171</v>
      </c>
      <c r="B72" t="s">
        <v>625</v>
      </c>
      <c r="C72" t="s">
        <v>805</v>
      </c>
      <c r="D72" t="s">
        <v>100</v>
      </c>
      <c r="E72" t="s">
        <v>503</v>
      </c>
      <c r="F72">
        <v>1</v>
      </c>
      <c r="G72">
        <v>-13.47303</v>
      </c>
      <c r="H72">
        <v>81.46704</v>
      </c>
      <c r="I72">
        <v>189.7609</v>
      </c>
      <c r="J72">
        <v>52.9708</v>
      </c>
      <c r="K72" s="2">
        <v>0.2</v>
      </c>
      <c r="L72">
        <v>110.0044</v>
      </c>
      <c r="M72" s="2">
        <v>0.8</v>
      </c>
      <c r="N72">
        <v>57.03363</v>
      </c>
      <c r="O72" s="2">
        <v>0.6</v>
      </c>
      <c r="Q72" s="2"/>
    </row>
    <row r="73" spans="1:17" ht="12.75">
      <c r="A73" t="s">
        <v>172</v>
      </c>
      <c r="B73" t="s">
        <v>626</v>
      </c>
      <c r="C73" t="s">
        <v>805</v>
      </c>
      <c r="D73" t="s">
        <v>100</v>
      </c>
      <c r="E73" t="s">
        <v>504</v>
      </c>
      <c r="F73">
        <v>1</v>
      </c>
      <c r="G73">
        <v>-13.47303</v>
      </c>
      <c r="H73">
        <v>81.46704</v>
      </c>
      <c r="I73">
        <v>189.7609</v>
      </c>
      <c r="J73">
        <v>52.9708</v>
      </c>
      <c r="K73" s="2">
        <v>0.2</v>
      </c>
      <c r="L73">
        <v>110.0044</v>
      </c>
      <c r="M73" s="2">
        <v>0.8</v>
      </c>
      <c r="N73">
        <v>57.03363</v>
      </c>
      <c r="O73" s="2">
        <v>0.6</v>
      </c>
      <c r="Q73" s="2"/>
    </row>
    <row r="74" spans="1:17" ht="12.75">
      <c r="A74" t="s">
        <v>173</v>
      </c>
      <c r="B74" t="s">
        <v>627</v>
      </c>
      <c r="C74" t="s">
        <v>805</v>
      </c>
      <c r="D74" t="s">
        <v>100</v>
      </c>
      <c r="E74" t="s">
        <v>505</v>
      </c>
      <c r="F74">
        <v>1</v>
      </c>
      <c r="G74">
        <v>-13.47303</v>
      </c>
      <c r="H74">
        <v>81.46704</v>
      </c>
      <c r="I74">
        <v>189.7609</v>
      </c>
      <c r="J74">
        <v>52.9708</v>
      </c>
      <c r="K74" s="2">
        <v>0.2</v>
      </c>
      <c r="L74">
        <v>110.0044</v>
      </c>
      <c r="M74" s="2">
        <v>0.8</v>
      </c>
      <c r="N74">
        <v>57.03363</v>
      </c>
      <c r="O74" s="2">
        <v>0.6</v>
      </c>
      <c r="Q74" s="2"/>
    </row>
    <row r="75" spans="1:17" ht="12.75">
      <c r="A75" t="s">
        <v>174</v>
      </c>
      <c r="B75" t="s">
        <v>628</v>
      </c>
      <c r="C75" t="s">
        <v>805</v>
      </c>
      <c r="D75" t="s">
        <v>100</v>
      </c>
      <c r="E75" t="s">
        <v>506</v>
      </c>
      <c r="F75">
        <v>1</v>
      </c>
      <c r="G75">
        <v>-13.47303</v>
      </c>
      <c r="H75">
        <v>81.46704</v>
      </c>
      <c r="I75">
        <v>189.7609</v>
      </c>
      <c r="J75">
        <v>52.9708</v>
      </c>
      <c r="K75" s="2">
        <v>0.2</v>
      </c>
      <c r="L75">
        <v>110.0044</v>
      </c>
      <c r="M75" s="2">
        <v>0.8</v>
      </c>
      <c r="N75">
        <v>57.03363</v>
      </c>
      <c r="O75" s="2">
        <v>0.6</v>
      </c>
      <c r="Q75" s="2"/>
    </row>
    <row r="76" spans="1:17" ht="12.75">
      <c r="A76" t="s">
        <v>175</v>
      </c>
      <c r="B76" t="s">
        <v>629</v>
      </c>
      <c r="C76" t="s">
        <v>805</v>
      </c>
      <c r="D76" t="s">
        <v>100</v>
      </c>
      <c r="E76" t="s">
        <v>507</v>
      </c>
      <c r="F76">
        <v>1</v>
      </c>
      <c r="G76">
        <v>-13.47303</v>
      </c>
      <c r="H76">
        <v>81.46704</v>
      </c>
      <c r="I76">
        <v>189.7609</v>
      </c>
      <c r="J76">
        <v>52.9708</v>
      </c>
      <c r="K76" s="2">
        <v>0.2</v>
      </c>
      <c r="L76">
        <v>110.0044</v>
      </c>
      <c r="M76" s="2">
        <v>0.8</v>
      </c>
      <c r="N76">
        <v>57.03363</v>
      </c>
      <c r="O76" s="2">
        <v>0.6</v>
      </c>
      <c r="Q76" s="2"/>
    </row>
    <row r="77" spans="1:17" ht="12.75">
      <c r="A77" t="s">
        <v>176</v>
      </c>
      <c r="B77" t="s">
        <v>630</v>
      </c>
      <c r="C77" t="s">
        <v>805</v>
      </c>
      <c r="D77" t="s">
        <v>100</v>
      </c>
      <c r="E77" t="s">
        <v>508</v>
      </c>
      <c r="F77">
        <v>1</v>
      </c>
      <c r="G77">
        <v>-13.47303</v>
      </c>
      <c r="H77">
        <v>81.46704</v>
      </c>
      <c r="I77">
        <v>189.7609</v>
      </c>
      <c r="J77">
        <v>52.9708</v>
      </c>
      <c r="K77" s="2">
        <v>0.2</v>
      </c>
      <c r="L77">
        <v>110.0044</v>
      </c>
      <c r="M77" s="2">
        <v>0.8</v>
      </c>
      <c r="N77">
        <v>57.03363</v>
      </c>
      <c r="O77" s="2">
        <v>0.6</v>
      </c>
      <c r="Q77" s="2"/>
    </row>
    <row r="78" spans="1:17" ht="12.75">
      <c r="A78" t="s">
        <v>177</v>
      </c>
      <c r="B78" t="s">
        <v>631</v>
      </c>
      <c r="C78" t="s">
        <v>805</v>
      </c>
      <c r="D78" t="s">
        <v>100</v>
      </c>
      <c r="E78" t="s">
        <v>509</v>
      </c>
      <c r="F78">
        <v>1</v>
      </c>
      <c r="G78">
        <v>-13.47303</v>
      </c>
      <c r="H78">
        <v>81.46704</v>
      </c>
      <c r="I78">
        <v>189.7609</v>
      </c>
      <c r="J78">
        <v>52.9708</v>
      </c>
      <c r="K78" s="2">
        <v>0.2</v>
      </c>
      <c r="L78">
        <v>110.0044</v>
      </c>
      <c r="M78" s="2">
        <v>0.8</v>
      </c>
      <c r="N78">
        <v>57.03363</v>
      </c>
      <c r="O78" s="2">
        <v>0.6</v>
      </c>
      <c r="Q78" s="2"/>
    </row>
    <row r="79" spans="1:17" ht="12.75">
      <c r="A79" t="s">
        <v>178</v>
      </c>
      <c r="B79" t="s">
        <v>632</v>
      </c>
      <c r="C79" t="s">
        <v>805</v>
      </c>
      <c r="D79" t="s">
        <v>100</v>
      </c>
      <c r="E79" t="s">
        <v>510</v>
      </c>
      <c r="F79">
        <v>1</v>
      </c>
      <c r="G79">
        <v>-13.47303</v>
      </c>
      <c r="H79">
        <v>81.46704</v>
      </c>
      <c r="I79">
        <v>189.7609</v>
      </c>
      <c r="J79">
        <v>52.9708</v>
      </c>
      <c r="K79" s="2">
        <v>0.2</v>
      </c>
      <c r="L79">
        <v>110.0044</v>
      </c>
      <c r="M79" s="2">
        <v>0.8</v>
      </c>
      <c r="N79">
        <v>57.03363</v>
      </c>
      <c r="O79" s="2">
        <v>0.6</v>
      </c>
      <c r="Q79" s="2"/>
    </row>
    <row r="80" spans="1:17" ht="12.75">
      <c r="A80" t="s">
        <v>179</v>
      </c>
      <c r="B80" t="s">
        <v>633</v>
      </c>
      <c r="C80" t="s">
        <v>805</v>
      </c>
      <c r="D80" t="s">
        <v>100</v>
      </c>
      <c r="E80" t="s">
        <v>511</v>
      </c>
      <c r="F80">
        <v>1</v>
      </c>
      <c r="G80">
        <v>-13.47303</v>
      </c>
      <c r="H80">
        <v>81.46704</v>
      </c>
      <c r="I80">
        <v>189.7609</v>
      </c>
      <c r="J80">
        <v>52.9708</v>
      </c>
      <c r="K80" s="2">
        <v>0.2</v>
      </c>
      <c r="L80">
        <v>110.0044</v>
      </c>
      <c r="M80" s="2">
        <v>0.8</v>
      </c>
      <c r="N80">
        <v>57.03363</v>
      </c>
      <c r="O80" s="2">
        <v>0.6</v>
      </c>
      <c r="Q80" s="2"/>
    </row>
    <row r="81" spans="1:17" ht="12.75">
      <c r="A81" t="s">
        <v>180</v>
      </c>
      <c r="B81" t="s">
        <v>634</v>
      </c>
      <c r="C81" t="s">
        <v>805</v>
      </c>
      <c r="D81" t="s">
        <v>100</v>
      </c>
      <c r="E81" t="s">
        <v>513</v>
      </c>
      <c r="F81">
        <v>1</v>
      </c>
      <c r="G81">
        <v>-13.47303</v>
      </c>
      <c r="H81">
        <v>81.46704</v>
      </c>
      <c r="I81">
        <v>189.7609</v>
      </c>
      <c r="J81">
        <v>52.9708</v>
      </c>
      <c r="K81" s="2">
        <v>0.2</v>
      </c>
      <c r="L81">
        <v>110.0044</v>
      </c>
      <c r="M81" s="2">
        <v>0.8</v>
      </c>
      <c r="N81">
        <v>57.03363</v>
      </c>
      <c r="O81" s="2">
        <v>0.6</v>
      </c>
      <c r="Q81" s="2"/>
    </row>
    <row r="82" spans="1:17" ht="12.75">
      <c r="A82" t="s">
        <v>181</v>
      </c>
      <c r="B82" t="s">
        <v>635</v>
      </c>
      <c r="C82" t="s">
        <v>805</v>
      </c>
      <c r="D82" t="s">
        <v>100</v>
      </c>
      <c r="E82" t="s">
        <v>514</v>
      </c>
      <c r="F82">
        <v>1</v>
      </c>
      <c r="G82">
        <v>-13.47303</v>
      </c>
      <c r="H82">
        <v>81.46704</v>
      </c>
      <c r="I82">
        <v>189.7609</v>
      </c>
      <c r="J82">
        <v>52.9708</v>
      </c>
      <c r="K82" s="2">
        <v>0.2</v>
      </c>
      <c r="L82">
        <v>110.0044</v>
      </c>
      <c r="M82" s="2">
        <v>0.8</v>
      </c>
      <c r="N82">
        <v>57.03363</v>
      </c>
      <c r="O82" s="2">
        <v>0.6</v>
      </c>
      <c r="Q82" s="2"/>
    </row>
    <row r="83" spans="1:17" ht="12.75">
      <c r="A83" t="s">
        <v>182</v>
      </c>
      <c r="B83" t="s">
        <v>636</v>
      </c>
      <c r="C83" t="s">
        <v>805</v>
      </c>
      <c r="D83" t="s">
        <v>100</v>
      </c>
      <c r="E83" t="s">
        <v>515</v>
      </c>
      <c r="F83">
        <v>1</v>
      </c>
      <c r="G83">
        <v>-13.47303</v>
      </c>
      <c r="H83">
        <v>81.46704</v>
      </c>
      <c r="I83">
        <v>189.7609</v>
      </c>
      <c r="J83">
        <v>52.9708</v>
      </c>
      <c r="K83" s="2">
        <v>0.2</v>
      </c>
      <c r="L83">
        <v>110.0044</v>
      </c>
      <c r="M83" s="2">
        <v>0.8</v>
      </c>
      <c r="N83">
        <v>57.03363</v>
      </c>
      <c r="O83" s="2">
        <v>0.6</v>
      </c>
      <c r="Q83" s="2"/>
    </row>
    <row r="84" spans="1:17" ht="12.75">
      <c r="A84" t="s">
        <v>183</v>
      </c>
      <c r="B84" t="s">
        <v>637</v>
      </c>
      <c r="C84" t="s">
        <v>805</v>
      </c>
      <c r="D84" t="s">
        <v>100</v>
      </c>
      <c r="E84" t="s">
        <v>516</v>
      </c>
      <c r="F84">
        <v>1</v>
      </c>
      <c r="G84">
        <v>-13.47303</v>
      </c>
      <c r="H84">
        <v>81.46704</v>
      </c>
      <c r="I84">
        <v>189.7609</v>
      </c>
      <c r="J84">
        <v>52.9708</v>
      </c>
      <c r="K84" s="2">
        <v>0.2</v>
      </c>
      <c r="L84">
        <v>110.0044</v>
      </c>
      <c r="M84" s="2">
        <v>0.8</v>
      </c>
      <c r="N84">
        <v>57.03363</v>
      </c>
      <c r="O84" s="2">
        <v>0.6</v>
      </c>
      <c r="Q84" s="2"/>
    </row>
    <row r="85" spans="1:17" ht="12.75">
      <c r="A85" t="s">
        <v>184</v>
      </c>
      <c r="B85" t="s">
        <v>638</v>
      </c>
      <c r="C85" t="s">
        <v>805</v>
      </c>
      <c r="D85" t="s">
        <v>100</v>
      </c>
      <c r="E85" t="s">
        <v>517</v>
      </c>
      <c r="F85">
        <v>1</v>
      </c>
      <c r="G85">
        <v>-13.47303</v>
      </c>
      <c r="H85">
        <v>81.46704</v>
      </c>
      <c r="I85">
        <v>189.7609</v>
      </c>
      <c r="J85">
        <v>52.9708</v>
      </c>
      <c r="K85" s="2">
        <v>0.2</v>
      </c>
      <c r="L85">
        <v>110.0044</v>
      </c>
      <c r="M85" s="2">
        <v>0.8</v>
      </c>
      <c r="N85">
        <v>57.03363</v>
      </c>
      <c r="O85" s="2">
        <v>0.6</v>
      </c>
      <c r="Q85" s="2"/>
    </row>
    <row r="86" spans="1:17" ht="12.75">
      <c r="A86" t="s">
        <v>185</v>
      </c>
      <c r="B86" t="s">
        <v>639</v>
      </c>
      <c r="C86" t="s">
        <v>805</v>
      </c>
      <c r="D86" t="s">
        <v>100</v>
      </c>
      <c r="E86" t="s">
        <v>518</v>
      </c>
      <c r="F86">
        <v>1</v>
      </c>
      <c r="G86">
        <v>-13.47303</v>
      </c>
      <c r="H86">
        <v>81.46704</v>
      </c>
      <c r="I86">
        <v>189.7609</v>
      </c>
      <c r="J86">
        <v>52.9708</v>
      </c>
      <c r="K86" s="2">
        <v>0.2</v>
      </c>
      <c r="L86">
        <v>110.0044</v>
      </c>
      <c r="M86" s="2">
        <v>0.8</v>
      </c>
      <c r="N86">
        <v>57.03363</v>
      </c>
      <c r="O86" s="2">
        <v>0.6</v>
      </c>
      <c r="Q86" s="2"/>
    </row>
    <row r="87" spans="1:17" ht="12.75">
      <c r="A87" t="s">
        <v>186</v>
      </c>
      <c r="B87" t="s">
        <v>640</v>
      </c>
      <c r="C87" t="s">
        <v>805</v>
      </c>
      <c r="D87" t="s">
        <v>100</v>
      </c>
      <c r="E87" t="s">
        <v>519</v>
      </c>
      <c r="F87">
        <v>1</v>
      </c>
      <c r="G87">
        <v>-13.47303</v>
      </c>
      <c r="H87">
        <v>81.46704</v>
      </c>
      <c r="I87">
        <v>189.7609</v>
      </c>
      <c r="J87">
        <v>52.9708</v>
      </c>
      <c r="K87" s="2">
        <v>0.2</v>
      </c>
      <c r="L87">
        <v>110.0044</v>
      </c>
      <c r="M87" s="2">
        <v>0.8</v>
      </c>
      <c r="N87">
        <v>57.03363</v>
      </c>
      <c r="O87" s="2">
        <v>0.6</v>
      </c>
      <c r="Q87" s="2"/>
    </row>
    <row r="88" spans="1:17" ht="12.75">
      <c r="A88" t="s">
        <v>187</v>
      </c>
      <c r="B88" t="s">
        <v>641</v>
      </c>
      <c r="C88" t="s">
        <v>805</v>
      </c>
      <c r="D88" t="s">
        <v>100</v>
      </c>
      <c r="E88" t="s">
        <v>520</v>
      </c>
      <c r="F88">
        <v>1</v>
      </c>
      <c r="G88">
        <v>-13.47303</v>
      </c>
      <c r="H88">
        <v>81.46704</v>
      </c>
      <c r="I88">
        <v>189.7609</v>
      </c>
      <c r="J88">
        <v>52.9708</v>
      </c>
      <c r="K88" s="2">
        <v>0.2</v>
      </c>
      <c r="L88">
        <v>110.0044</v>
      </c>
      <c r="M88" s="2">
        <v>0.8</v>
      </c>
      <c r="N88">
        <v>57.03363</v>
      </c>
      <c r="O88" s="2">
        <v>0.6</v>
      </c>
      <c r="Q88" s="2"/>
    </row>
    <row r="89" spans="1:17" ht="12.75">
      <c r="A89" t="s">
        <v>188</v>
      </c>
      <c r="B89" t="s">
        <v>642</v>
      </c>
      <c r="C89" t="s">
        <v>805</v>
      </c>
      <c r="D89" t="s">
        <v>100</v>
      </c>
      <c r="E89" t="s">
        <v>521</v>
      </c>
      <c r="F89">
        <v>1</v>
      </c>
      <c r="G89">
        <v>-13.47303</v>
      </c>
      <c r="H89">
        <v>81.46704</v>
      </c>
      <c r="I89">
        <v>189.7609</v>
      </c>
      <c r="J89">
        <v>52.9708</v>
      </c>
      <c r="K89" s="2">
        <v>0.2</v>
      </c>
      <c r="L89">
        <v>110.0044</v>
      </c>
      <c r="M89" s="2">
        <v>0.8</v>
      </c>
      <c r="N89">
        <v>57.03363</v>
      </c>
      <c r="O89" s="2">
        <v>0.6</v>
      </c>
      <c r="Q89" s="2"/>
    </row>
    <row r="90" spans="1:17" ht="12.75">
      <c r="A90" t="s">
        <v>189</v>
      </c>
      <c r="B90" t="s">
        <v>643</v>
      </c>
      <c r="C90" t="s">
        <v>805</v>
      </c>
      <c r="D90" t="s">
        <v>100</v>
      </c>
      <c r="E90" t="s">
        <v>522</v>
      </c>
      <c r="F90">
        <v>1</v>
      </c>
      <c r="G90">
        <v>-13.47303</v>
      </c>
      <c r="H90">
        <v>81.46704</v>
      </c>
      <c r="I90">
        <v>189.7609</v>
      </c>
      <c r="J90">
        <v>52.9708</v>
      </c>
      <c r="K90" s="2">
        <v>0.2</v>
      </c>
      <c r="L90">
        <v>110.0044</v>
      </c>
      <c r="M90" s="2">
        <v>0.8</v>
      </c>
      <c r="N90">
        <v>57.03363</v>
      </c>
      <c r="O90" s="2">
        <v>0.6</v>
      </c>
      <c r="Q90" s="2"/>
    </row>
    <row r="91" spans="1:17" ht="12.75">
      <c r="A91" t="s">
        <v>190</v>
      </c>
      <c r="B91" t="s">
        <v>644</v>
      </c>
      <c r="C91" t="s">
        <v>805</v>
      </c>
      <c r="D91" t="s">
        <v>100</v>
      </c>
      <c r="E91" t="s">
        <v>524</v>
      </c>
      <c r="F91">
        <v>1</v>
      </c>
      <c r="G91">
        <v>-13.47303</v>
      </c>
      <c r="H91">
        <v>81.46704</v>
      </c>
      <c r="I91">
        <v>189.7609</v>
      </c>
      <c r="J91">
        <v>52.9708</v>
      </c>
      <c r="K91" s="2">
        <v>0.2</v>
      </c>
      <c r="L91">
        <v>110.0044</v>
      </c>
      <c r="M91" s="2">
        <v>0.8</v>
      </c>
      <c r="N91">
        <v>57.03363</v>
      </c>
      <c r="O91" s="2">
        <v>0.6</v>
      </c>
      <c r="Q91" s="2"/>
    </row>
    <row r="92" spans="1:17" ht="12.75">
      <c r="A92" t="s">
        <v>191</v>
      </c>
      <c r="B92" t="s">
        <v>645</v>
      </c>
      <c r="C92" t="s">
        <v>805</v>
      </c>
      <c r="D92" t="s">
        <v>100</v>
      </c>
      <c r="E92" t="s">
        <v>525</v>
      </c>
      <c r="F92">
        <v>1</v>
      </c>
      <c r="G92">
        <v>-13.47303</v>
      </c>
      <c r="H92">
        <v>81.46704</v>
      </c>
      <c r="I92">
        <v>189.7609</v>
      </c>
      <c r="J92">
        <v>52.9708</v>
      </c>
      <c r="K92" s="2">
        <v>0.2</v>
      </c>
      <c r="L92">
        <v>110.0044</v>
      </c>
      <c r="M92" s="2">
        <v>0.8</v>
      </c>
      <c r="N92">
        <v>57.03363</v>
      </c>
      <c r="O92" s="2">
        <v>0.6</v>
      </c>
      <c r="Q92" s="2"/>
    </row>
    <row r="93" spans="1:17" ht="12.75">
      <c r="A93" t="s">
        <v>192</v>
      </c>
      <c r="B93" t="s">
        <v>646</v>
      </c>
      <c r="C93" t="s">
        <v>805</v>
      </c>
      <c r="D93" t="s">
        <v>100</v>
      </c>
      <c r="E93" t="s">
        <v>526</v>
      </c>
      <c r="F93">
        <v>1</v>
      </c>
      <c r="G93">
        <v>-13.47303</v>
      </c>
      <c r="H93">
        <v>81.46704</v>
      </c>
      <c r="I93">
        <v>189.7609</v>
      </c>
      <c r="J93">
        <v>52.9708</v>
      </c>
      <c r="K93" s="2">
        <v>0.2</v>
      </c>
      <c r="L93">
        <v>110.0044</v>
      </c>
      <c r="M93" s="2">
        <v>0.8</v>
      </c>
      <c r="N93">
        <v>57.03363</v>
      </c>
      <c r="O93" s="2">
        <v>0.6</v>
      </c>
      <c r="Q93" s="2"/>
    </row>
    <row r="94" spans="1:17" ht="12.75">
      <c r="A94" t="s">
        <v>193</v>
      </c>
      <c r="B94" t="s">
        <v>647</v>
      </c>
      <c r="C94" t="s">
        <v>805</v>
      </c>
      <c r="D94" t="s">
        <v>100</v>
      </c>
      <c r="E94" t="s">
        <v>527</v>
      </c>
      <c r="F94">
        <v>1</v>
      </c>
      <c r="G94">
        <v>-13.47303</v>
      </c>
      <c r="H94">
        <v>81.46704</v>
      </c>
      <c r="I94">
        <v>189.7609</v>
      </c>
      <c r="J94">
        <v>52.9708</v>
      </c>
      <c r="K94" s="2">
        <v>0.2</v>
      </c>
      <c r="L94">
        <v>110.0044</v>
      </c>
      <c r="M94" s="2">
        <v>0.8</v>
      </c>
      <c r="N94">
        <v>57.03363</v>
      </c>
      <c r="O94" s="2">
        <v>0.6</v>
      </c>
      <c r="Q94" s="2"/>
    </row>
    <row r="95" spans="1:17" ht="12.75">
      <c r="A95" t="s">
        <v>194</v>
      </c>
      <c r="B95" t="s">
        <v>648</v>
      </c>
      <c r="C95" t="s">
        <v>805</v>
      </c>
      <c r="D95" t="s">
        <v>100</v>
      </c>
      <c r="E95" t="s">
        <v>528</v>
      </c>
      <c r="F95">
        <v>1</v>
      </c>
      <c r="G95">
        <v>-13.47303</v>
      </c>
      <c r="H95">
        <v>81.46704</v>
      </c>
      <c r="I95">
        <v>189.7609</v>
      </c>
      <c r="J95">
        <v>52.9708</v>
      </c>
      <c r="K95" s="2">
        <v>0.2</v>
      </c>
      <c r="L95">
        <v>110.0044</v>
      </c>
      <c r="M95" s="2">
        <v>0.8</v>
      </c>
      <c r="N95">
        <v>57.03363</v>
      </c>
      <c r="O95" s="2">
        <v>0.6</v>
      </c>
      <c r="Q95" s="2"/>
    </row>
    <row r="96" spans="1:17" ht="12.75">
      <c r="A96" t="s">
        <v>195</v>
      </c>
      <c r="B96" t="s">
        <v>649</v>
      </c>
      <c r="C96" t="s">
        <v>805</v>
      </c>
      <c r="D96" t="s">
        <v>100</v>
      </c>
      <c r="E96" t="s">
        <v>529</v>
      </c>
      <c r="F96">
        <v>1</v>
      </c>
      <c r="G96">
        <v>-13.47303</v>
      </c>
      <c r="H96">
        <v>81.46704</v>
      </c>
      <c r="I96">
        <v>189.7609</v>
      </c>
      <c r="J96">
        <v>52.9708</v>
      </c>
      <c r="K96" s="2">
        <v>0.2</v>
      </c>
      <c r="L96">
        <v>110.0044</v>
      </c>
      <c r="M96" s="2">
        <v>0.8</v>
      </c>
      <c r="N96">
        <v>57.03363</v>
      </c>
      <c r="O96" s="2">
        <v>0.6</v>
      </c>
      <c r="Q96" s="2"/>
    </row>
    <row r="97" spans="1:17" ht="12.75">
      <c r="A97" t="s">
        <v>196</v>
      </c>
      <c r="B97" t="s">
        <v>650</v>
      </c>
      <c r="C97" t="s">
        <v>805</v>
      </c>
      <c r="D97" t="s">
        <v>100</v>
      </c>
      <c r="E97" t="s">
        <v>530</v>
      </c>
      <c r="F97">
        <v>1</v>
      </c>
      <c r="G97">
        <v>-13.47303</v>
      </c>
      <c r="H97">
        <v>81.46704</v>
      </c>
      <c r="I97">
        <v>189.7609</v>
      </c>
      <c r="J97">
        <v>52.9708</v>
      </c>
      <c r="K97" s="2">
        <v>0.2</v>
      </c>
      <c r="L97">
        <v>110.0044</v>
      </c>
      <c r="M97" s="2">
        <v>0.8</v>
      </c>
      <c r="N97">
        <v>57.03363</v>
      </c>
      <c r="O97" s="2">
        <v>0.6</v>
      </c>
      <c r="Q97" s="2"/>
    </row>
    <row r="98" spans="1:17" ht="12.75">
      <c r="A98" t="s">
        <v>197</v>
      </c>
      <c r="B98" t="s">
        <v>651</v>
      </c>
      <c r="C98" t="s">
        <v>805</v>
      </c>
      <c r="D98" t="s">
        <v>100</v>
      </c>
      <c r="E98" t="s">
        <v>531</v>
      </c>
      <c r="F98">
        <v>1</v>
      </c>
      <c r="G98">
        <v>-13.47303</v>
      </c>
      <c r="H98">
        <v>81.46704</v>
      </c>
      <c r="I98">
        <v>189.7609</v>
      </c>
      <c r="J98">
        <v>52.9708</v>
      </c>
      <c r="K98" s="2">
        <v>0.2</v>
      </c>
      <c r="L98">
        <v>110.0044</v>
      </c>
      <c r="M98" s="2">
        <v>0.8</v>
      </c>
      <c r="N98">
        <v>57.03363</v>
      </c>
      <c r="O98" s="2">
        <v>0.6</v>
      </c>
      <c r="Q98" s="2"/>
    </row>
    <row r="99" spans="1:17" ht="12.75">
      <c r="A99" t="s">
        <v>198</v>
      </c>
      <c r="B99" t="s">
        <v>652</v>
      </c>
      <c r="C99" t="s">
        <v>805</v>
      </c>
      <c r="D99" t="s">
        <v>100</v>
      </c>
      <c r="E99" t="s">
        <v>532</v>
      </c>
      <c r="F99">
        <v>1</v>
      </c>
      <c r="G99">
        <v>-13.47303</v>
      </c>
      <c r="H99">
        <v>81.46704</v>
      </c>
      <c r="I99">
        <v>189.7609</v>
      </c>
      <c r="J99">
        <v>52.9708</v>
      </c>
      <c r="K99" s="2">
        <v>0.2</v>
      </c>
      <c r="L99">
        <v>110.0044</v>
      </c>
      <c r="M99" s="2">
        <v>0.8</v>
      </c>
      <c r="N99">
        <v>57.03363</v>
      </c>
      <c r="O99" s="2">
        <v>0.6</v>
      </c>
      <c r="Q99" s="2"/>
    </row>
    <row r="100" spans="1:17" ht="12.75">
      <c r="A100" t="s">
        <v>199</v>
      </c>
      <c r="B100" t="s">
        <v>653</v>
      </c>
      <c r="C100" t="s">
        <v>805</v>
      </c>
      <c r="D100" t="s">
        <v>100</v>
      </c>
      <c r="E100" t="s">
        <v>533</v>
      </c>
      <c r="F100">
        <v>1</v>
      </c>
      <c r="G100">
        <v>-13.47303</v>
      </c>
      <c r="H100">
        <v>81.46704</v>
      </c>
      <c r="I100">
        <v>189.7609</v>
      </c>
      <c r="J100">
        <v>52.9708</v>
      </c>
      <c r="K100" s="2">
        <v>0.2</v>
      </c>
      <c r="L100">
        <v>110.0044</v>
      </c>
      <c r="M100" s="2">
        <v>0.8</v>
      </c>
      <c r="N100">
        <v>57.03363</v>
      </c>
      <c r="O100" s="2">
        <v>0.6</v>
      </c>
      <c r="Q100" s="2"/>
    </row>
    <row r="101" spans="1:17" ht="12.75">
      <c r="A101" t="s">
        <v>200</v>
      </c>
      <c r="B101" t="s">
        <v>654</v>
      </c>
      <c r="C101" t="s">
        <v>805</v>
      </c>
      <c r="D101" t="s">
        <v>100</v>
      </c>
      <c r="E101" t="s">
        <v>332</v>
      </c>
      <c r="F101">
        <v>1</v>
      </c>
      <c r="G101">
        <v>-13.47303</v>
      </c>
      <c r="H101">
        <v>81.46704</v>
      </c>
      <c r="I101">
        <v>189.7609</v>
      </c>
      <c r="J101">
        <v>52.9708</v>
      </c>
      <c r="K101" s="2">
        <v>0.2</v>
      </c>
      <c r="L101">
        <v>110.0044</v>
      </c>
      <c r="M101" s="2">
        <v>0.8</v>
      </c>
      <c r="N101">
        <v>57.03363</v>
      </c>
      <c r="O101" s="2">
        <v>0.6</v>
      </c>
      <c r="Q101" s="2"/>
    </row>
    <row r="102" spans="1:17" ht="12.75">
      <c r="A102" t="s">
        <v>201</v>
      </c>
      <c r="B102" t="s">
        <v>655</v>
      </c>
      <c r="C102" t="s">
        <v>805</v>
      </c>
      <c r="D102" t="s">
        <v>100</v>
      </c>
      <c r="E102" t="s">
        <v>333</v>
      </c>
      <c r="F102">
        <v>1</v>
      </c>
      <c r="G102">
        <v>-13.47303</v>
      </c>
      <c r="H102">
        <v>81.46704</v>
      </c>
      <c r="I102">
        <v>189.7609</v>
      </c>
      <c r="J102">
        <v>52.9708</v>
      </c>
      <c r="K102" s="2">
        <v>0.2</v>
      </c>
      <c r="L102">
        <v>110.0044</v>
      </c>
      <c r="M102" s="2">
        <v>0.8</v>
      </c>
      <c r="N102">
        <v>57.03363</v>
      </c>
      <c r="O102" s="2">
        <v>0.6</v>
      </c>
      <c r="Q102" s="2"/>
    </row>
    <row r="103" spans="1:17" ht="12.75">
      <c r="A103" t="s">
        <v>202</v>
      </c>
      <c r="B103" t="s">
        <v>656</v>
      </c>
      <c r="C103" t="s">
        <v>805</v>
      </c>
      <c r="D103" t="s">
        <v>100</v>
      </c>
      <c r="E103" t="s">
        <v>334</v>
      </c>
      <c r="F103">
        <v>1</v>
      </c>
      <c r="G103">
        <v>-13.47303</v>
      </c>
      <c r="H103">
        <v>81.46704</v>
      </c>
      <c r="I103">
        <v>189.7609</v>
      </c>
      <c r="J103">
        <v>52.9708</v>
      </c>
      <c r="K103" s="2">
        <v>0.2</v>
      </c>
      <c r="L103">
        <v>110.0044</v>
      </c>
      <c r="M103" s="2">
        <v>0.8</v>
      </c>
      <c r="N103">
        <v>57.03363</v>
      </c>
      <c r="O103" s="2">
        <v>0.6</v>
      </c>
      <c r="Q103" s="2"/>
    </row>
    <row r="104" spans="1:17" ht="12.75">
      <c r="A104" t="s">
        <v>203</v>
      </c>
      <c r="B104" t="s">
        <v>657</v>
      </c>
      <c r="C104" t="s">
        <v>805</v>
      </c>
      <c r="D104" t="s">
        <v>100</v>
      </c>
      <c r="E104" t="s">
        <v>335</v>
      </c>
      <c r="F104">
        <v>1</v>
      </c>
      <c r="G104">
        <v>-13.47303</v>
      </c>
      <c r="H104" s="21">
        <v>81.46704</v>
      </c>
      <c r="I104">
        <v>189.7609</v>
      </c>
      <c r="J104">
        <v>52.9708</v>
      </c>
      <c r="K104" s="2">
        <v>0.2</v>
      </c>
      <c r="L104">
        <v>110.0044</v>
      </c>
      <c r="M104" s="2">
        <v>0.8</v>
      </c>
      <c r="N104">
        <v>57.03363</v>
      </c>
      <c r="O104" s="2">
        <v>0.6</v>
      </c>
      <c r="Q104" s="2"/>
    </row>
    <row r="105" spans="1:17" ht="12.75">
      <c r="A105" t="s">
        <v>204</v>
      </c>
      <c r="B105" t="s">
        <v>658</v>
      </c>
      <c r="C105" t="s">
        <v>805</v>
      </c>
      <c r="D105" t="s">
        <v>100</v>
      </c>
      <c r="E105" t="s">
        <v>336</v>
      </c>
      <c r="F105">
        <v>1</v>
      </c>
      <c r="G105">
        <v>-13.47303</v>
      </c>
      <c r="H105">
        <v>81.46704</v>
      </c>
      <c r="I105">
        <v>189.7609</v>
      </c>
      <c r="J105">
        <v>52.9708</v>
      </c>
      <c r="K105" s="2">
        <v>0.2</v>
      </c>
      <c r="L105">
        <v>110.0044</v>
      </c>
      <c r="M105" s="2">
        <v>0.8</v>
      </c>
      <c r="N105">
        <v>57.03363</v>
      </c>
      <c r="O105" s="2">
        <v>0.6</v>
      </c>
      <c r="Q105" s="2"/>
    </row>
    <row r="106" spans="1:17" ht="12.75">
      <c r="A106" t="s">
        <v>205</v>
      </c>
      <c r="B106" t="s">
        <v>659</v>
      </c>
      <c r="C106" t="s">
        <v>805</v>
      </c>
      <c r="D106" t="s">
        <v>100</v>
      </c>
      <c r="E106" t="s">
        <v>337</v>
      </c>
      <c r="F106">
        <v>1</v>
      </c>
      <c r="G106" s="21">
        <v>-0.1835828</v>
      </c>
      <c r="H106">
        <v>1.947143</v>
      </c>
      <c r="I106">
        <v>5.411813</v>
      </c>
      <c r="J106">
        <v>1.264692</v>
      </c>
      <c r="K106" s="2">
        <v>0.2</v>
      </c>
      <c r="L106">
        <v>2.616112</v>
      </c>
      <c r="M106" s="2">
        <v>0.8</v>
      </c>
      <c r="N106">
        <v>1.351421</v>
      </c>
      <c r="O106" s="2">
        <v>0.6</v>
      </c>
      <c r="Q106" s="2"/>
    </row>
    <row r="107" spans="1:17" ht="12.75">
      <c r="A107" t="s">
        <v>206</v>
      </c>
      <c r="B107" t="s">
        <v>660</v>
      </c>
      <c r="C107" t="s">
        <v>805</v>
      </c>
      <c r="D107" t="s">
        <v>100</v>
      </c>
      <c r="E107" t="s">
        <v>338</v>
      </c>
      <c r="F107">
        <v>1</v>
      </c>
      <c r="G107">
        <v>-0.355017</v>
      </c>
      <c r="H107">
        <v>3.921677</v>
      </c>
      <c r="I107">
        <v>10.82308</v>
      </c>
      <c r="J107">
        <v>2.562584</v>
      </c>
      <c r="K107" s="2">
        <v>0.2</v>
      </c>
      <c r="L107">
        <v>5.228165</v>
      </c>
      <c r="M107" s="2">
        <v>0.8</v>
      </c>
      <c r="N107">
        <v>2.665581</v>
      </c>
      <c r="O107" s="2">
        <v>0.6</v>
      </c>
      <c r="Q107" s="2"/>
    </row>
    <row r="108" spans="1:17" ht="12.75">
      <c r="A108" t="s">
        <v>207</v>
      </c>
      <c r="B108" t="s">
        <v>661</v>
      </c>
      <c r="C108" t="s">
        <v>805</v>
      </c>
      <c r="D108" t="s">
        <v>100</v>
      </c>
      <c r="E108" t="s">
        <v>339</v>
      </c>
      <c r="F108">
        <v>1</v>
      </c>
      <c r="G108">
        <v>-0.696984</v>
      </c>
      <c r="H108">
        <v>5.815109</v>
      </c>
      <c r="I108">
        <v>16.04679</v>
      </c>
      <c r="J108">
        <v>3.775743</v>
      </c>
      <c r="K108" s="2">
        <v>0.2</v>
      </c>
      <c r="L108">
        <v>7.738937</v>
      </c>
      <c r="M108" s="2">
        <v>0.8</v>
      </c>
      <c r="N108">
        <v>3.963194</v>
      </c>
      <c r="O108" s="2">
        <v>0.6</v>
      </c>
      <c r="Q108" s="2"/>
    </row>
    <row r="109" spans="1:17" ht="12.75">
      <c r="A109" t="s">
        <v>208</v>
      </c>
      <c r="B109" t="s">
        <v>662</v>
      </c>
      <c r="C109" t="s">
        <v>805</v>
      </c>
      <c r="D109" t="s">
        <v>100</v>
      </c>
      <c r="E109" t="s">
        <v>340</v>
      </c>
      <c r="F109">
        <v>1</v>
      </c>
      <c r="G109">
        <v>-1.073817</v>
      </c>
      <c r="H109">
        <v>7.739218</v>
      </c>
      <c r="I109">
        <v>21.28214</v>
      </c>
      <c r="J109">
        <v>5.019417</v>
      </c>
      <c r="K109" s="2">
        <v>0.2</v>
      </c>
      <c r="L109">
        <v>10.26458</v>
      </c>
      <c r="M109" s="2">
        <v>0.8</v>
      </c>
      <c r="N109">
        <v>5.245163</v>
      </c>
      <c r="O109" s="2">
        <v>0.6</v>
      </c>
      <c r="Q109" s="2"/>
    </row>
    <row r="110" spans="1:17" ht="12.75">
      <c r="A110" t="s">
        <v>209</v>
      </c>
      <c r="B110" t="s">
        <v>663</v>
      </c>
      <c r="C110" t="s">
        <v>805</v>
      </c>
      <c r="D110" t="s">
        <v>100</v>
      </c>
      <c r="E110" t="s">
        <v>341</v>
      </c>
      <c r="F110">
        <v>1</v>
      </c>
      <c r="G110">
        <v>-1.484958</v>
      </c>
      <c r="H110">
        <v>9.693462</v>
      </c>
      <c r="I110">
        <v>26.52878</v>
      </c>
      <c r="J110">
        <v>6.326919</v>
      </c>
      <c r="K110" s="2">
        <v>0.2</v>
      </c>
      <c r="L110">
        <v>12.836</v>
      </c>
      <c r="M110" s="2">
        <v>0.8</v>
      </c>
      <c r="N110">
        <v>6.509078</v>
      </c>
      <c r="O110" s="2">
        <v>0.6</v>
      </c>
      <c r="Q110" s="2"/>
    </row>
    <row r="111" spans="1:17" ht="12.75">
      <c r="A111" t="s">
        <v>210</v>
      </c>
      <c r="B111" t="s">
        <v>664</v>
      </c>
      <c r="C111" t="s">
        <v>805</v>
      </c>
      <c r="D111" t="s">
        <v>100</v>
      </c>
      <c r="E111" t="s">
        <v>343</v>
      </c>
      <c r="F111">
        <v>1</v>
      </c>
      <c r="G111">
        <v>-1.929847</v>
      </c>
      <c r="H111">
        <v>11.6773</v>
      </c>
      <c r="I111">
        <v>31.7864</v>
      </c>
      <c r="J111">
        <v>7.59805</v>
      </c>
      <c r="K111" s="2">
        <v>0.2</v>
      </c>
      <c r="L111">
        <v>15.49031</v>
      </c>
      <c r="M111" s="2">
        <v>0.8</v>
      </c>
      <c r="N111">
        <v>7.892262</v>
      </c>
      <c r="O111" s="2">
        <v>0.6</v>
      </c>
      <c r="Q111" s="2"/>
    </row>
    <row r="112" spans="1:17" ht="12.75">
      <c r="A112" t="s">
        <v>211</v>
      </c>
      <c r="B112" t="s">
        <v>665</v>
      </c>
      <c r="C112" t="s">
        <v>805</v>
      </c>
      <c r="D112" t="s">
        <v>100</v>
      </c>
      <c r="E112" t="s">
        <v>344</v>
      </c>
      <c r="F112">
        <v>1</v>
      </c>
      <c r="G112">
        <v>-2.479478</v>
      </c>
      <c r="H112">
        <v>13.69017</v>
      </c>
      <c r="I112">
        <v>37.05466</v>
      </c>
      <c r="J112">
        <v>8.94844</v>
      </c>
      <c r="K112" s="2">
        <v>0.2</v>
      </c>
      <c r="L112">
        <v>18.18506</v>
      </c>
      <c r="M112" s="2">
        <v>0.8</v>
      </c>
      <c r="N112">
        <v>9.236623</v>
      </c>
      <c r="O112" s="2">
        <v>0.6</v>
      </c>
      <c r="Q112" s="2"/>
    </row>
    <row r="113" spans="1:17" ht="12.75">
      <c r="A113" t="s">
        <v>212</v>
      </c>
      <c r="B113" t="s">
        <v>666</v>
      </c>
      <c r="C113" t="s">
        <v>805</v>
      </c>
      <c r="D113" t="s">
        <v>100</v>
      </c>
      <c r="E113" t="s">
        <v>345</v>
      </c>
      <c r="F113">
        <v>1</v>
      </c>
      <c r="G113">
        <v>-3.088814</v>
      </c>
      <c r="H113">
        <v>15.73152</v>
      </c>
      <c r="I113">
        <v>42.33326</v>
      </c>
      <c r="J113">
        <v>10.3317</v>
      </c>
      <c r="K113" s="2">
        <v>0.2</v>
      </c>
      <c r="L113">
        <v>20.79227</v>
      </c>
      <c r="M113" s="2">
        <v>0.8</v>
      </c>
      <c r="N113">
        <v>10.46057</v>
      </c>
      <c r="O113" s="2">
        <v>0.6</v>
      </c>
      <c r="Q113" s="2"/>
    </row>
    <row r="114" spans="1:17" ht="12.75">
      <c r="A114" t="s">
        <v>213</v>
      </c>
      <c r="B114" t="s">
        <v>667</v>
      </c>
      <c r="C114" t="s">
        <v>805</v>
      </c>
      <c r="D114" t="s">
        <v>100</v>
      </c>
      <c r="E114" t="s">
        <v>346</v>
      </c>
      <c r="F114">
        <v>1</v>
      </c>
      <c r="G114">
        <v>-3.75358</v>
      </c>
      <c r="H114">
        <v>17.8008</v>
      </c>
      <c r="I114">
        <v>47.62183</v>
      </c>
      <c r="J114">
        <v>11.72268</v>
      </c>
      <c r="K114" s="2">
        <v>0.2</v>
      </c>
      <c r="L114">
        <v>23.54298</v>
      </c>
      <c r="M114" s="2">
        <v>0.8</v>
      </c>
      <c r="N114">
        <v>11.8203</v>
      </c>
      <c r="O114" s="2">
        <v>0.6</v>
      </c>
      <c r="Q114" s="2"/>
    </row>
    <row r="115" spans="1:17" ht="12.75">
      <c r="A115" t="s">
        <v>214</v>
      </c>
      <c r="B115" t="s">
        <v>668</v>
      </c>
      <c r="C115" t="s">
        <v>805</v>
      </c>
      <c r="D115" t="s">
        <v>100</v>
      </c>
      <c r="E115" t="s">
        <v>347</v>
      </c>
      <c r="F115">
        <v>1</v>
      </c>
      <c r="G115">
        <v>-4.472762</v>
      </c>
      <c r="H115" s="21">
        <v>19.89744</v>
      </c>
      <c r="I115">
        <v>52.92007</v>
      </c>
      <c r="J115">
        <v>13.08842</v>
      </c>
      <c r="K115" s="2">
        <v>0.2</v>
      </c>
      <c r="L115">
        <v>26.32411</v>
      </c>
      <c r="M115" s="2">
        <v>0.8</v>
      </c>
      <c r="N115">
        <v>13.23569</v>
      </c>
      <c r="O115" s="2">
        <v>0.6</v>
      </c>
      <c r="Q115" s="2"/>
    </row>
    <row r="116" spans="1:17" ht="12.75">
      <c r="A116" t="s">
        <v>215</v>
      </c>
      <c r="B116" t="s">
        <v>669</v>
      </c>
      <c r="C116" t="s">
        <v>805</v>
      </c>
      <c r="D116" t="s">
        <v>100</v>
      </c>
      <c r="E116" t="s">
        <v>348</v>
      </c>
      <c r="F116">
        <v>1</v>
      </c>
      <c r="G116" s="21">
        <v>-4.587582</v>
      </c>
      <c r="H116">
        <v>21.77347</v>
      </c>
      <c r="I116">
        <v>57.91689</v>
      </c>
      <c r="J116">
        <v>14.36269</v>
      </c>
      <c r="K116" s="2">
        <v>0.2</v>
      </c>
      <c r="L116">
        <v>28.75974</v>
      </c>
      <c r="M116" s="2">
        <v>0.8</v>
      </c>
      <c r="N116">
        <v>14.39705</v>
      </c>
      <c r="O116" s="2">
        <v>0.6</v>
      </c>
      <c r="Q116" s="2"/>
    </row>
    <row r="117" spans="1:17" ht="12.75">
      <c r="A117" t="s">
        <v>216</v>
      </c>
      <c r="B117" t="s">
        <v>670</v>
      </c>
      <c r="C117" t="s">
        <v>805</v>
      </c>
      <c r="D117" t="s">
        <v>100</v>
      </c>
      <c r="E117" t="s">
        <v>349</v>
      </c>
      <c r="F117">
        <v>1</v>
      </c>
      <c r="G117" s="21">
        <v>-4.756623</v>
      </c>
      <c r="H117">
        <v>23.67583</v>
      </c>
      <c r="I117">
        <v>62.92338</v>
      </c>
      <c r="J117">
        <v>15.53726</v>
      </c>
      <c r="K117" s="2">
        <v>0.2</v>
      </c>
      <c r="L117">
        <v>31.24101</v>
      </c>
      <c r="M117" s="2">
        <v>0.8</v>
      </c>
      <c r="N117">
        <v>15.70375</v>
      </c>
      <c r="O117" s="2">
        <v>0.6</v>
      </c>
      <c r="Q117" s="2"/>
    </row>
    <row r="118" spans="1:17" ht="12.75">
      <c r="A118" t="s">
        <v>217</v>
      </c>
      <c r="B118" t="s">
        <v>671</v>
      </c>
      <c r="C118" t="s">
        <v>805</v>
      </c>
      <c r="D118" t="s">
        <v>100</v>
      </c>
      <c r="E118" t="s">
        <v>350</v>
      </c>
      <c r="F118">
        <v>1</v>
      </c>
      <c r="G118">
        <v>-4.978889</v>
      </c>
      <c r="H118">
        <v>25.60395</v>
      </c>
      <c r="I118">
        <v>67.9392</v>
      </c>
      <c r="J118">
        <v>16.80415</v>
      </c>
      <c r="K118" s="2">
        <v>0.2</v>
      </c>
      <c r="L118">
        <v>33.77498</v>
      </c>
      <c r="M118" s="2">
        <v>0.8</v>
      </c>
      <c r="N118">
        <v>16.97083</v>
      </c>
      <c r="O118" s="2">
        <v>0.6</v>
      </c>
      <c r="Q118" s="2"/>
    </row>
    <row r="119" spans="1:17" ht="12.75">
      <c r="A119" t="s">
        <v>218</v>
      </c>
      <c r="B119" t="s">
        <v>672</v>
      </c>
      <c r="C119" t="s">
        <v>805</v>
      </c>
      <c r="D119" t="s">
        <v>100</v>
      </c>
      <c r="E119" t="s">
        <v>351</v>
      </c>
      <c r="F119">
        <v>1</v>
      </c>
      <c r="G119">
        <v>-5.253381</v>
      </c>
      <c r="H119">
        <v>27.55725</v>
      </c>
      <c r="I119">
        <v>72.96404</v>
      </c>
      <c r="J119">
        <v>18.08794</v>
      </c>
      <c r="K119" s="2">
        <v>0.2</v>
      </c>
      <c r="L119">
        <v>36.35542</v>
      </c>
      <c r="M119" s="2">
        <v>0.8</v>
      </c>
      <c r="N119">
        <v>18.26748</v>
      </c>
      <c r="O119" s="2">
        <v>0.6</v>
      </c>
      <c r="Q119" s="2"/>
    </row>
    <row r="120" spans="1:17" ht="12.75">
      <c r="A120" t="s">
        <v>219</v>
      </c>
      <c r="B120" t="s">
        <v>673</v>
      </c>
      <c r="C120" t="s">
        <v>805</v>
      </c>
      <c r="D120" t="s">
        <v>100</v>
      </c>
      <c r="E120" t="s">
        <v>352</v>
      </c>
      <c r="F120">
        <v>1</v>
      </c>
      <c r="G120">
        <v>-5.579087</v>
      </c>
      <c r="H120">
        <v>29.53516</v>
      </c>
      <c r="I120">
        <v>77.99755</v>
      </c>
      <c r="J120">
        <v>19.46917</v>
      </c>
      <c r="K120" s="2">
        <v>0.2</v>
      </c>
      <c r="L120">
        <v>38.98132</v>
      </c>
      <c r="M120" s="2">
        <v>0.8</v>
      </c>
      <c r="N120">
        <v>19.51214</v>
      </c>
      <c r="O120" s="2">
        <v>0.6</v>
      </c>
      <c r="Q120" s="2"/>
    </row>
    <row r="121" spans="1:17" ht="12.75">
      <c r="A121" t="s">
        <v>220</v>
      </c>
      <c r="B121" t="s">
        <v>674</v>
      </c>
      <c r="C121" t="s">
        <v>805</v>
      </c>
      <c r="D121" t="s">
        <v>100</v>
      </c>
      <c r="E121" t="s">
        <v>354</v>
      </c>
      <c r="F121">
        <v>1</v>
      </c>
      <c r="G121">
        <v>-5.95499</v>
      </c>
      <c r="H121">
        <v>31.5371</v>
      </c>
      <c r="I121">
        <v>83.0394</v>
      </c>
      <c r="J121">
        <v>20.79431</v>
      </c>
      <c r="K121" s="2">
        <v>0.2</v>
      </c>
      <c r="L121">
        <v>41.58414</v>
      </c>
      <c r="M121" s="2">
        <v>0.8</v>
      </c>
      <c r="N121">
        <v>20.78983</v>
      </c>
      <c r="O121" s="2">
        <v>0.6</v>
      </c>
      <c r="Q121" s="2"/>
    </row>
    <row r="122" spans="1:17" ht="12.75">
      <c r="A122" t="s">
        <v>221</v>
      </c>
      <c r="B122" t="s">
        <v>675</v>
      </c>
      <c r="C122" t="s">
        <v>805</v>
      </c>
      <c r="D122" t="s">
        <v>100</v>
      </c>
      <c r="E122" t="s">
        <v>355</v>
      </c>
      <c r="F122">
        <v>1</v>
      </c>
      <c r="G122">
        <v>-6.380063</v>
      </c>
      <c r="H122">
        <v>33.56249</v>
      </c>
      <c r="I122">
        <v>88.08926</v>
      </c>
      <c r="J122">
        <v>22.12453</v>
      </c>
      <c r="K122" s="2">
        <v>0.2</v>
      </c>
      <c r="L122">
        <v>44.2462</v>
      </c>
      <c r="M122" s="2">
        <v>0.8</v>
      </c>
      <c r="N122">
        <v>22.12167</v>
      </c>
      <c r="O122" s="2">
        <v>0.6</v>
      </c>
      <c r="Q122" s="2"/>
    </row>
    <row r="123" spans="1:17" ht="12.75">
      <c r="A123" t="s">
        <v>222</v>
      </c>
      <c r="B123" t="s">
        <v>676</v>
      </c>
      <c r="C123" t="s">
        <v>805</v>
      </c>
      <c r="D123" t="s">
        <v>100</v>
      </c>
      <c r="E123" t="s">
        <v>22</v>
      </c>
      <c r="F123">
        <v>1</v>
      </c>
      <c r="G123">
        <v>-6.85327</v>
      </c>
      <c r="H123">
        <v>35.61073</v>
      </c>
      <c r="I123">
        <v>93.14678</v>
      </c>
      <c r="J123">
        <v>23.45802</v>
      </c>
      <c r="K123" s="2">
        <v>0.2</v>
      </c>
      <c r="L123">
        <v>46.8979</v>
      </c>
      <c r="M123" s="2">
        <v>0.8</v>
      </c>
      <c r="N123">
        <v>23.43988</v>
      </c>
      <c r="O123" s="2">
        <v>0.6</v>
      </c>
      <c r="Q123" s="2"/>
    </row>
    <row r="124" spans="1:17" ht="12.75">
      <c r="A124" t="s">
        <v>223</v>
      </c>
      <c r="B124" t="s">
        <v>677</v>
      </c>
      <c r="C124" t="s">
        <v>805</v>
      </c>
      <c r="D124" t="s">
        <v>100</v>
      </c>
      <c r="E124" t="s">
        <v>356</v>
      </c>
      <c r="F124">
        <v>1</v>
      </c>
      <c r="G124">
        <v>-7.373569</v>
      </c>
      <c r="H124">
        <v>37.68124</v>
      </c>
      <c r="I124">
        <v>98.21162</v>
      </c>
      <c r="J124">
        <v>24.80706</v>
      </c>
      <c r="K124" s="2">
        <v>0.2</v>
      </c>
      <c r="L124">
        <v>49.60368</v>
      </c>
      <c r="M124" s="2">
        <v>0.8</v>
      </c>
      <c r="N124">
        <v>24.79662</v>
      </c>
      <c r="O124" s="2">
        <v>0.6</v>
      </c>
      <c r="Q124" s="2"/>
    </row>
    <row r="125" spans="1:17" ht="12.75">
      <c r="A125" t="s">
        <v>224</v>
      </c>
      <c r="B125" t="s">
        <v>678</v>
      </c>
      <c r="C125" t="s">
        <v>805</v>
      </c>
      <c r="D125" t="s">
        <v>100</v>
      </c>
      <c r="E125" t="s">
        <v>357</v>
      </c>
      <c r="F125">
        <v>1</v>
      </c>
      <c r="G125">
        <v>-7.940877</v>
      </c>
      <c r="H125">
        <v>39.74133</v>
      </c>
      <c r="I125">
        <v>103.2021</v>
      </c>
      <c r="J125">
        <v>25.99239</v>
      </c>
      <c r="K125" s="2">
        <v>0.2</v>
      </c>
      <c r="L125">
        <v>52.4225</v>
      </c>
      <c r="M125" s="2">
        <v>0.8</v>
      </c>
      <c r="N125">
        <v>26.4301</v>
      </c>
      <c r="O125" s="2">
        <v>0.6</v>
      </c>
      <c r="Q125" s="2"/>
    </row>
    <row r="126" spans="1:17" ht="12.75">
      <c r="A126" t="s">
        <v>225</v>
      </c>
      <c r="B126" t="s">
        <v>679</v>
      </c>
      <c r="C126" t="s">
        <v>805</v>
      </c>
      <c r="D126" t="s">
        <v>100</v>
      </c>
      <c r="E126" t="s">
        <v>358</v>
      </c>
      <c r="F126">
        <v>1</v>
      </c>
      <c r="G126">
        <v>-7.997139</v>
      </c>
      <c r="H126">
        <v>41.63622</v>
      </c>
      <c r="I126">
        <v>108.0059</v>
      </c>
      <c r="J126">
        <v>27.40283</v>
      </c>
      <c r="K126" s="2">
        <v>0.2</v>
      </c>
      <c r="L126">
        <v>54.81609</v>
      </c>
      <c r="M126" s="2">
        <v>0.8</v>
      </c>
      <c r="N126">
        <v>27.41325</v>
      </c>
      <c r="O126" s="2">
        <v>0.6</v>
      </c>
      <c r="Q126" s="2"/>
    </row>
    <row r="127" spans="1:17" ht="12.75">
      <c r="A127" t="s">
        <v>226</v>
      </c>
      <c r="B127" t="s">
        <v>680</v>
      </c>
      <c r="C127" t="s">
        <v>805</v>
      </c>
      <c r="D127" t="s">
        <v>100</v>
      </c>
      <c r="E127" t="s">
        <v>359</v>
      </c>
      <c r="F127">
        <v>1</v>
      </c>
      <c r="G127">
        <v>-8.099684</v>
      </c>
      <c r="H127">
        <v>43.55181</v>
      </c>
      <c r="I127">
        <v>112.8169</v>
      </c>
      <c r="J127">
        <v>28.77262</v>
      </c>
      <c r="K127" s="2">
        <v>0.2</v>
      </c>
      <c r="L127">
        <v>57.39936</v>
      </c>
      <c r="M127" s="2">
        <v>0.8</v>
      </c>
      <c r="N127">
        <v>28.62673</v>
      </c>
      <c r="O127" s="2">
        <v>0.6</v>
      </c>
      <c r="Q127" s="2"/>
    </row>
    <row r="128" spans="1:17" ht="12.75">
      <c r="A128" t="s">
        <v>227</v>
      </c>
      <c r="B128" t="s">
        <v>681</v>
      </c>
      <c r="C128" t="s">
        <v>805</v>
      </c>
      <c r="D128" t="s">
        <v>100</v>
      </c>
      <c r="E128" t="s">
        <v>360</v>
      </c>
      <c r="F128">
        <v>1</v>
      </c>
      <c r="G128">
        <v>-8.247482</v>
      </c>
      <c r="H128">
        <v>45.4875</v>
      </c>
      <c r="I128">
        <v>117.6347</v>
      </c>
      <c r="J128">
        <v>30.24062</v>
      </c>
      <c r="K128" s="2">
        <v>0.2</v>
      </c>
      <c r="L128">
        <v>59.80255</v>
      </c>
      <c r="M128" s="2">
        <v>0.8</v>
      </c>
      <c r="N128">
        <v>29.56193</v>
      </c>
      <c r="O128" s="2">
        <v>0.6</v>
      </c>
      <c r="Q128" s="2"/>
    </row>
    <row r="129" spans="1:17" ht="12.75">
      <c r="A129" t="s">
        <v>228</v>
      </c>
      <c r="B129" t="s">
        <v>682</v>
      </c>
      <c r="C129" t="s">
        <v>805</v>
      </c>
      <c r="D129" t="s">
        <v>100</v>
      </c>
      <c r="E129" t="s">
        <v>361</v>
      </c>
      <c r="F129">
        <v>1</v>
      </c>
      <c r="G129">
        <v>-8.439499</v>
      </c>
      <c r="H129">
        <v>47.4427</v>
      </c>
      <c r="I129">
        <v>122.4589</v>
      </c>
      <c r="J129">
        <v>31.5389</v>
      </c>
      <c r="K129" s="2">
        <v>0.2</v>
      </c>
      <c r="L129">
        <v>62.30281</v>
      </c>
      <c r="M129" s="2">
        <v>0.8</v>
      </c>
      <c r="N129">
        <v>30.7639</v>
      </c>
      <c r="O129" s="2">
        <v>0.6</v>
      </c>
      <c r="Q129" s="2"/>
    </row>
    <row r="130" spans="1:17" ht="12.75">
      <c r="A130" t="s">
        <v>229</v>
      </c>
      <c r="B130" t="s">
        <v>683</v>
      </c>
      <c r="C130" t="s">
        <v>805</v>
      </c>
      <c r="D130" t="s">
        <v>100</v>
      </c>
      <c r="E130" t="s">
        <v>362</v>
      </c>
      <c r="F130">
        <v>1</v>
      </c>
      <c r="G130">
        <v>-8.674686</v>
      </c>
      <c r="H130">
        <v>49.41678</v>
      </c>
      <c r="I130">
        <v>127.2893</v>
      </c>
      <c r="J130">
        <v>32.8357</v>
      </c>
      <c r="K130" s="2">
        <v>0.2</v>
      </c>
      <c r="L130">
        <v>64.88866</v>
      </c>
      <c r="M130" s="2">
        <v>0.8</v>
      </c>
      <c r="N130">
        <v>32.05297</v>
      </c>
      <c r="O130" s="2">
        <v>0.6</v>
      </c>
      <c r="Q130" s="2"/>
    </row>
    <row r="131" spans="1:17" ht="12.75">
      <c r="A131" t="s">
        <v>230</v>
      </c>
      <c r="B131" t="s">
        <v>684</v>
      </c>
      <c r="C131" t="s">
        <v>805</v>
      </c>
      <c r="D131" t="s">
        <v>100</v>
      </c>
      <c r="E131" t="s">
        <v>364</v>
      </c>
      <c r="F131">
        <v>1</v>
      </c>
      <c r="G131">
        <v>-8.951993</v>
      </c>
      <c r="H131">
        <v>51.40913</v>
      </c>
      <c r="I131">
        <v>132.1255</v>
      </c>
      <c r="J131">
        <v>34.2276</v>
      </c>
      <c r="K131" s="2">
        <v>0.2</v>
      </c>
      <c r="L131">
        <v>67.48598</v>
      </c>
      <c r="M131" s="2">
        <v>0.8</v>
      </c>
      <c r="N131">
        <v>33.25839</v>
      </c>
      <c r="O131" s="2">
        <v>0.6</v>
      </c>
      <c r="Q131" s="2"/>
    </row>
    <row r="132" spans="1:17" ht="12.75">
      <c r="A132" t="s">
        <v>231</v>
      </c>
      <c r="B132" t="s">
        <v>685</v>
      </c>
      <c r="C132" t="s">
        <v>805</v>
      </c>
      <c r="D132" t="s">
        <v>100</v>
      </c>
      <c r="E132" t="s">
        <v>365</v>
      </c>
      <c r="F132">
        <v>1</v>
      </c>
      <c r="G132">
        <v>-9.271749</v>
      </c>
      <c r="H132">
        <v>53.42232</v>
      </c>
      <c r="I132">
        <v>136.9673</v>
      </c>
      <c r="J132">
        <v>35.56838</v>
      </c>
      <c r="K132" s="2">
        <v>0.2</v>
      </c>
      <c r="L132">
        <v>70.238</v>
      </c>
      <c r="M132" s="2">
        <v>0.8</v>
      </c>
      <c r="N132">
        <v>34.66962</v>
      </c>
      <c r="O132" s="2">
        <v>0.6</v>
      </c>
      <c r="Q132" s="2"/>
    </row>
    <row r="133" spans="1:17" ht="12.75">
      <c r="A133" t="s">
        <v>232</v>
      </c>
      <c r="B133" t="s">
        <v>686</v>
      </c>
      <c r="C133" t="s">
        <v>805</v>
      </c>
      <c r="D133" t="s">
        <v>100</v>
      </c>
      <c r="E133" t="s">
        <v>366</v>
      </c>
      <c r="F133">
        <v>1</v>
      </c>
      <c r="G133">
        <v>-9.63378</v>
      </c>
      <c r="H133">
        <v>55.45623</v>
      </c>
      <c r="I133">
        <v>141.8148</v>
      </c>
      <c r="J133">
        <v>36.88129</v>
      </c>
      <c r="K133" s="2">
        <v>0.2</v>
      </c>
      <c r="L133">
        <v>72.91994</v>
      </c>
      <c r="M133" s="2">
        <v>0.8</v>
      </c>
      <c r="N133">
        <v>36.03865</v>
      </c>
      <c r="O133" s="2">
        <v>0.6</v>
      </c>
      <c r="Q133" s="2"/>
    </row>
    <row r="134" spans="1:17" ht="12.75">
      <c r="A134" t="s">
        <v>233</v>
      </c>
      <c r="B134" t="s">
        <v>687</v>
      </c>
      <c r="C134" t="s">
        <v>805</v>
      </c>
      <c r="D134" t="s">
        <v>100</v>
      </c>
      <c r="E134" t="s">
        <v>367</v>
      </c>
      <c r="F134">
        <v>1</v>
      </c>
      <c r="G134">
        <v>-10.0379</v>
      </c>
      <c r="H134">
        <v>57.51076</v>
      </c>
      <c r="I134">
        <v>146.6679</v>
      </c>
      <c r="J134">
        <v>38.23012</v>
      </c>
      <c r="K134" s="2">
        <v>0.2</v>
      </c>
      <c r="L134">
        <v>75.75009</v>
      </c>
      <c r="M134" s="2">
        <v>0.8</v>
      </c>
      <c r="N134">
        <v>37.51997</v>
      </c>
      <c r="O134" s="2">
        <v>0.6</v>
      </c>
      <c r="Q134" s="2"/>
    </row>
    <row r="135" spans="1:17" ht="12.75">
      <c r="A135" t="s">
        <v>234</v>
      </c>
      <c r="B135" t="s">
        <v>688</v>
      </c>
      <c r="C135" t="s">
        <v>805</v>
      </c>
      <c r="D135" t="s">
        <v>100</v>
      </c>
      <c r="E135" t="s">
        <v>368</v>
      </c>
      <c r="F135">
        <v>1</v>
      </c>
      <c r="G135">
        <v>-10.48823</v>
      </c>
      <c r="H135">
        <v>59.54934</v>
      </c>
      <c r="I135">
        <v>151.4467</v>
      </c>
      <c r="J135">
        <v>39.61403</v>
      </c>
      <c r="K135" s="2">
        <v>0.2</v>
      </c>
      <c r="L135">
        <v>78.44951</v>
      </c>
      <c r="M135" s="2">
        <v>0.8</v>
      </c>
      <c r="N135">
        <v>38.83548</v>
      </c>
      <c r="O135" s="2">
        <v>0.6</v>
      </c>
      <c r="Q135" s="2"/>
    </row>
    <row r="136" spans="1:17" ht="12.75">
      <c r="A136" t="s">
        <v>235</v>
      </c>
      <c r="B136" t="s">
        <v>689</v>
      </c>
      <c r="C136" t="s">
        <v>805</v>
      </c>
      <c r="D136" t="s">
        <v>100</v>
      </c>
      <c r="E136" t="s">
        <v>369</v>
      </c>
      <c r="F136">
        <v>1</v>
      </c>
      <c r="G136">
        <v>-10.49829</v>
      </c>
      <c r="H136">
        <v>61.44676</v>
      </c>
      <c r="I136">
        <v>156.0635</v>
      </c>
      <c r="J136">
        <v>41.04755</v>
      </c>
      <c r="K136" s="2">
        <v>0.2</v>
      </c>
      <c r="L136">
        <v>80.9308</v>
      </c>
      <c r="M136" s="2">
        <v>0.8</v>
      </c>
      <c r="N136">
        <v>39.88325</v>
      </c>
      <c r="O136" s="2">
        <v>0.6</v>
      </c>
      <c r="Q136" s="2"/>
    </row>
    <row r="137" spans="1:17" ht="12.75">
      <c r="A137" t="s">
        <v>236</v>
      </c>
      <c r="B137" t="s">
        <v>690</v>
      </c>
      <c r="C137" t="s">
        <v>805</v>
      </c>
      <c r="D137" t="s">
        <v>100</v>
      </c>
      <c r="E137" t="s">
        <v>370</v>
      </c>
      <c r="F137">
        <v>1</v>
      </c>
      <c r="G137">
        <v>-10.54752</v>
      </c>
      <c r="H137">
        <v>63.36312</v>
      </c>
      <c r="I137">
        <v>160.6849</v>
      </c>
      <c r="J137">
        <v>42.3833</v>
      </c>
      <c r="K137" s="2">
        <v>0.2</v>
      </c>
      <c r="L137">
        <v>83.27966</v>
      </c>
      <c r="M137" s="2">
        <v>0.8</v>
      </c>
      <c r="N137">
        <v>40.89635</v>
      </c>
      <c r="O137" s="2">
        <v>0.6</v>
      </c>
      <c r="Q137" s="2"/>
    </row>
    <row r="138" spans="1:17" ht="12.75">
      <c r="A138" t="s">
        <v>237</v>
      </c>
      <c r="B138" t="s">
        <v>691</v>
      </c>
      <c r="C138" t="s">
        <v>805</v>
      </c>
      <c r="D138" t="s">
        <v>100</v>
      </c>
      <c r="E138" t="s">
        <v>371</v>
      </c>
      <c r="F138">
        <v>1</v>
      </c>
      <c r="G138">
        <v>-10.63574</v>
      </c>
      <c r="H138">
        <v>65.29832</v>
      </c>
      <c r="I138">
        <v>165.3109</v>
      </c>
      <c r="J138">
        <v>43.69957</v>
      </c>
      <c r="K138" s="2">
        <v>0.2</v>
      </c>
      <c r="L138">
        <v>85.76735</v>
      </c>
      <c r="M138" s="2">
        <v>0.8</v>
      </c>
      <c r="N138">
        <v>42.06778</v>
      </c>
      <c r="O138" s="2">
        <v>0.6</v>
      </c>
      <c r="Q138" s="2"/>
    </row>
    <row r="139" spans="1:17" ht="12.75">
      <c r="A139" t="s">
        <v>238</v>
      </c>
      <c r="B139" t="s">
        <v>692</v>
      </c>
      <c r="C139" t="s">
        <v>805</v>
      </c>
      <c r="D139" t="s">
        <v>100</v>
      </c>
      <c r="E139" t="s">
        <v>372</v>
      </c>
      <c r="F139">
        <v>1</v>
      </c>
      <c r="G139">
        <v>-10.76276</v>
      </c>
      <c r="H139">
        <v>67.25223</v>
      </c>
      <c r="I139">
        <v>169.9413</v>
      </c>
      <c r="J139">
        <v>44.99646</v>
      </c>
      <c r="K139" s="2">
        <v>0.2</v>
      </c>
      <c r="L139">
        <v>88.30012</v>
      </c>
      <c r="M139" s="2">
        <v>0.8</v>
      </c>
      <c r="N139">
        <v>43.30365</v>
      </c>
      <c r="O139" s="2">
        <v>0.6</v>
      </c>
      <c r="Q139" s="2"/>
    </row>
    <row r="140" spans="1:17" ht="12.75">
      <c r="A140" t="s">
        <v>239</v>
      </c>
      <c r="B140" t="s">
        <v>693</v>
      </c>
      <c r="C140" t="s">
        <v>805</v>
      </c>
      <c r="D140" t="s">
        <v>100</v>
      </c>
      <c r="E140" t="s">
        <v>373</v>
      </c>
      <c r="F140">
        <v>1</v>
      </c>
      <c r="G140">
        <v>-10.9284</v>
      </c>
      <c r="H140">
        <v>69.22474</v>
      </c>
      <c r="I140">
        <v>174.5762</v>
      </c>
      <c r="J140">
        <v>46.41314</v>
      </c>
      <c r="K140" s="2">
        <v>0.2</v>
      </c>
      <c r="L140">
        <v>90.99529</v>
      </c>
      <c r="M140" s="2">
        <v>0.8</v>
      </c>
      <c r="N140">
        <v>44.58216</v>
      </c>
      <c r="O140" s="2">
        <v>0.6</v>
      </c>
      <c r="Q140" s="2"/>
    </row>
    <row r="141" spans="1:17" ht="12.75">
      <c r="A141" t="s">
        <v>240</v>
      </c>
      <c r="B141" t="s">
        <v>694</v>
      </c>
      <c r="C141" t="s">
        <v>805</v>
      </c>
      <c r="D141" t="s">
        <v>100</v>
      </c>
      <c r="E141" t="s">
        <v>375</v>
      </c>
      <c r="F141">
        <v>1</v>
      </c>
      <c r="G141">
        <v>-11.13244</v>
      </c>
      <c r="H141">
        <v>71.21574</v>
      </c>
      <c r="I141">
        <v>179.2155</v>
      </c>
      <c r="J141">
        <v>47.81694</v>
      </c>
      <c r="K141" s="2">
        <v>0.2</v>
      </c>
      <c r="L141">
        <v>93.65244</v>
      </c>
      <c r="M141" s="2">
        <v>0.8</v>
      </c>
      <c r="N141">
        <v>45.8355</v>
      </c>
      <c r="O141" s="2">
        <v>0.6</v>
      </c>
      <c r="Q141" s="2"/>
    </row>
    <row r="142" spans="1:17" ht="12.75">
      <c r="A142" t="s">
        <v>241</v>
      </c>
      <c r="B142" t="s">
        <v>695</v>
      </c>
      <c r="C142" t="s">
        <v>805</v>
      </c>
      <c r="D142" t="s">
        <v>100</v>
      </c>
      <c r="E142" t="s">
        <v>376</v>
      </c>
      <c r="F142">
        <v>1</v>
      </c>
      <c r="G142">
        <v>-11.37471</v>
      </c>
      <c r="H142">
        <v>73.22512</v>
      </c>
      <c r="I142">
        <v>183.8591</v>
      </c>
      <c r="J142">
        <v>49.09571</v>
      </c>
      <c r="K142" s="2">
        <v>0.2</v>
      </c>
      <c r="L142">
        <v>96.35165</v>
      </c>
      <c r="M142" s="2">
        <v>0.8</v>
      </c>
      <c r="N142">
        <v>47.25594</v>
      </c>
      <c r="O142" s="2">
        <v>0.6</v>
      </c>
      <c r="Q142" s="2"/>
    </row>
    <row r="143" spans="1:17" ht="12.75">
      <c r="A143" t="s">
        <v>242</v>
      </c>
      <c r="B143" t="s">
        <v>696</v>
      </c>
      <c r="C143" t="s">
        <v>805</v>
      </c>
      <c r="D143" t="s">
        <v>100</v>
      </c>
      <c r="E143" t="s">
        <v>377</v>
      </c>
      <c r="F143">
        <v>1</v>
      </c>
      <c r="G143">
        <v>-11.65501</v>
      </c>
      <c r="H143">
        <v>75.25275</v>
      </c>
      <c r="I143">
        <v>188.507</v>
      </c>
      <c r="J143">
        <v>50.35353</v>
      </c>
      <c r="K143" s="2">
        <v>0.2</v>
      </c>
      <c r="L143">
        <v>99.18521</v>
      </c>
      <c r="M143" s="2">
        <v>0.8</v>
      </c>
      <c r="N143">
        <v>48.83168</v>
      </c>
      <c r="O143" s="2">
        <v>0.6</v>
      </c>
      <c r="Q143" s="2"/>
    </row>
    <row r="144" spans="1:17" ht="12.75">
      <c r="A144" t="s">
        <v>243</v>
      </c>
      <c r="B144" t="s">
        <v>697</v>
      </c>
      <c r="C144" t="s">
        <v>805</v>
      </c>
      <c r="D144" t="s">
        <v>100</v>
      </c>
      <c r="E144" t="s">
        <v>378</v>
      </c>
      <c r="F144">
        <v>1</v>
      </c>
      <c r="G144">
        <v>-11.97313</v>
      </c>
      <c r="H144">
        <v>77.29851</v>
      </c>
      <c r="I144">
        <v>193.159</v>
      </c>
      <c r="J144">
        <v>51.70474</v>
      </c>
      <c r="K144" s="2">
        <v>0.2</v>
      </c>
      <c r="L144">
        <v>102.0929</v>
      </c>
      <c r="M144" s="2">
        <v>0.8</v>
      </c>
      <c r="N144">
        <v>50.38821</v>
      </c>
      <c r="O144" s="2">
        <v>0.6</v>
      </c>
      <c r="Q144" s="2"/>
    </row>
    <row r="145" spans="1:17" ht="12.75">
      <c r="A145" t="s">
        <v>244</v>
      </c>
      <c r="B145" t="s">
        <v>698</v>
      </c>
      <c r="C145" t="s">
        <v>805</v>
      </c>
      <c r="D145" t="s">
        <v>100</v>
      </c>
      <c r="E145" t="s">
        <v>379</v>
      </c>
      <c r="F145">
        <v>1</v>
      </c>
      <c r="G145">
        <v>-12.33277</v>
      </c>
      <c r="H145">
        <v>79.34174</v>
      </c>
      <c r="I145">
        <v>197.7761</v>
      </c>
      <c r="J145">
        <v>53.06485</v>
      </c>
      <c r="K145" s="2">
        <v>0.2</v>
      </c>
      <c r="L145">
        <v>104.8055</v>
      </c>
      <c r="M145" s="2">
        <v>0.8</v>
      </c>
      <c r="N145">
        <v>51.74061</v>
      </c>
      <c r="O145" s="2">
        <v>0.6</v>
      </c>
      <c r="Q145" s="2"/>
    </row>
    <row r="146" spans="1:17" ht="12.75">
      <c r="A146" t="s">
        <v>245</v>
      </c>
      <c r="B146" t="s">
        <v>699</v>
      </c>
      <c r="C146" t="s">
        <v>805</v>
      </c>
      <c r="D146" t="s">
        <v>100</v>
      </c>
      <c r="E146" t="s">
        <v>380</v>
      </c>
      <c r="F146">
        <v>1</v>
      </c>
      <c r="G146">
        <v>-12.2847</v>
      </c>
      <c r="H146">
        <v>81.25389</v>
      </c>
      <c r="I146">
        <v>202.2426</v>
      </c>
      <c r="J146">
        <v>54.42448</v>
      </c>
      <c r="K146" s="2">
        <v>0.2</v>
      </c>
      <c r="L146">
        <v>107.1319</v>
      </c>
      <c r="M146" s="2">
        <v>0.8</v>
      </c>
      <c r="N146">
        <v>52.70742</v>
      </c>
      <c r="O146" s="2">
        <v>0.6</v>
      </c>
      <c r="Q146" s="2"/>
    </row>
    <row r="147" spans="1:17" ht="12.75">
      <c r="A147" t="s">
        <v>246</v>
      </c>
      <c r="B147" t="s">
        <v>700</v>
      </c>
      <c r="C147" t="s">
        <v>805</v>
      </c>
      <c r="D147" t="s">
        <v>100</v>
      </c>
      <c r="E147" t="s">
        <v>381</v>
      </c>
      <c r="F147">
        <v>1</v>
      </c>
      <c r="G147">
        <v>-12.2728</v>
      </c>
      <c r="H147">
        <v>83.18316</v>
      </c>
      <c r="I147">
        <v>206.7126</v>
      </c>
      <c r="J147">
        <v>55.57189</v>
      </c>
      <c r="K147" s="2">
        <v>0.2</v>
      </c>
      <c r="L147">
        <v>109.6505</v>
      </c>
      <c r="M147" s="2">
        <v>0.8</v>
      </c>
      <c r="N147">
        <v>54.07864</v>
      </c>
      <c r="O147" s="2">
        <v>0.6</v>
      </c>
      <c r="Q147" s="2"/>
    </row>
    <row r="148" spans="1:17" ht="12.75">
      <c r="A148" t="s">
        <v>247</v>
      </c>
      <c r="B148" t="s">
        <v>701</v>
      </c>
      <c r="C148" t="s">
        <v>805</v>
      </c>
      <c r="D148" t="s">
        <v>100</v>
      </c>
      <c r="E148" t="s">
        <v>382</v>
      </c>
      <c r="F148">
        <v>1</v>
      </c>
      <c r="G148">
        <v>-12.29688</v>
      </c>
      <c r="H148">
        <v>85.12943</v>
      </c>
      <c r="I148">
        <v>211.1863</v>
      </c>
      <c r="J148">
        <v>56.71176</v>
      </c>
      <c r="K148" s="2">
        <v>0.2</v>
      </c>
      <c r="L148">
        <v>111.8068</v>
      </c>
      <c r="M148" s="2">
        <v>0.8</v>
      </c>
      <c r="N148">
        <v>55.09505</v>
      </c>
      <c r="O148" s="2">
        <v>0.6</v>
      </c>
      <c r="Q148" s="2"/>
    </row>
    <row r="149" spans="1:17" ht="12.75">
      <c r="A149" t="s">
        <v>248</v>
      </c>
      <c r="B149" t="s">
        <v>702</v>
      </c>
      <c r="C149" t="s">
        <v>805</v>
      </c>
      <c r="D149" t="s">
        <v>100</v>
      </c>
      <c r="E149" t="s">
        <v>383</v>
      </c>
      <c r="F149">
        <v>1</v>
      </c>
      <c r="G149">
        <v>-12.35673</v>
      </c>
      <c r="H149">
        <v>87.09258</v>
      </c>
      <c r="I149">
        <v>215.6635</v>
      </c>
      <c r="J149">
        <v>58.25856</v>
      </c>
      <c r="K149" s="2">
        <v>0.2</v>
      </c>
      <c r="L149">
        <v>114.5491</v>
      </c>
      <c r="M149" s="2">
        <v>0.8</v>
      </c>
      <c r="N149">
        <v>56.29059</v>
      </c>
      <c r="O149" s="2">
        <v>0.6</v>
      </c>
      <c r="Q149" s="2"/>
    </row>
    <row r="150" spans="1:17" ht="12.75">
      <c r="A150" t="s">
        <v>249</v>
      </c>
      <c r="B150" t="s">
        <v>703</v>
      </c>
      <c r="C150" t="s">
        <v>805</v>
      </c>
      <c r="D150" t="s">
        <v>100</v>
      </c>
      <c r="E150" t="s">
        <v>384</v>
      </c>
      <c r="F150">
        <v>1</v>
      </c>
      <c r="G150">
        <v>-12.45216</v>
      </c>
      <c r="H150">
        <v>89.07249</v>
      </c>
      <c r="I150">
        <v>220.1441</v>
      </c>
      <c r="J150">
        <v>59.59044</v>
      </c>
      <c r="K150" s="2">
        <v>0.2</v>
      </c>
      <c r="L150">
        <v>117.3045</v>
      </c>
      <c r="M150" s="2">
        <v>0.8</v>
      </c>
      <c r="N150">
        <v>57.7141</v>
      </c>
      <c r="O150" s="2">
        <v>0.6</v>
      </c>
      <c r="Q150" s="2"/>
    </row>
    <row r="151" spans="1:17" ht="12.75">
      <c r="A151" t="s">
        <v>250</v>
      </c>
      <c r="B151" t="s">
        <v>704</v>
      </c>
      <c r="C151" t="s">
        <v>805</v>
      </c>
      <c r="D151" t="s">
        <v>100</v>
      </c>
      <c r="E151" t="s">
        <v>386</v>
      </c>
      <c r="F151">
        <v>1</v>
      </c>
      <c r="G151">
        <v>-12.58294</v>
      </c>
      <c r="H151">
        <v>91.06902</v>
      </c>
      <c r="I151">
        <v>224.6281</v>
      </c>
      <c r="J151">
        <v>60.9609</v>
      </c>
      <c r="K151" s="2">
        <v>0.2</v>
      </c>
      <c r="L151">
        <v>120.1036</v>
      </c>
      <c r="M151" s="2">
        <v>0.8</v>
      </c>
      <c r="N151">
        <v>59.14268</v>
      </c>
      <c r="O151" s="2">
        <v>0.6</v>
      </c>
      <c r="Q151" s="2"/>
    </row>
    <row r="152" spans="1:17" ht="12.75">
      <c r="A152" t="s">
        <v>251</v>
      </c>
      <c r="B152" t="s">
        <v>705</v>
      </c>
      <c r="C152" t="s">
        <v>805</v>
      </c>
      <c r="D152" t="s">
        <v>100</v>
      </c>
      <c r="E152" t="s">
        <v>387</v>
      </c>
      <c r="F152">
        <v>1</v>
      </c>
      <c r="G152">
        <v>-12.74888</v>
      </c>
      <c r="H152">
        <v>93.08204</v>
      </c>
      <c r="I152">
        <v>229.1155</v>
      </c>
      <c r="J152">
        <v>62.18002</v>
      </c>
      <c r="K152" s="2">
        <v>0.2</v>
      </c>
      <c r="L152">
        <v>123.0227</v>
      </c>
      <c r="M152" s="2">
        <v>0.8</v>
      </c>
      <c r="N152">
        <v>60.84264</v>
      </c>
      <c r="O152" s="2">
        <v>0.6</v>
      </c>
      <c r="Q152" s="2"/>
    </row>
    <row r="153" spans="1:17" ht="12.75">
      <c r="A153" t="s">
        <v>252</v>
      </c>
      <c r="B153" t="s">
        <v>706</v>
      </c>
      <c r="C153" t="s">
        <v>805</v>
      </c>
      <c r="D153" t="s">
        <v>100</v>
      </c>
      <c r="E153" t="s">
        <v>388</v>
      </c>
      <c r="F153">
        <v>1</v>
      </c>
      <c r="G153">
        <v>-12.94976</v>
      </c>
      <c r="H153">
        <v>95.11143</v>
      </c>
      <c r="I153">
        <v>233.606</v>
      </c>
      <c r="J153">
        <v>63.39433</v>
      </c>
      <c r="K153" s="2">
        <v>0.2</v>
      </c>
      <c r="L153">
        <v>125.7931</v>
      </c>
      <c r="M153" s="2">
        <v>0.8</v>
      </c>
      <c r="N153">
        <v>62.39875</v>
      </c>
      <c r="O153" s="2">
        <v>0.6</v>
      </c>
      <c r="Q153" s="2"/>
    </row>
    <row r="154" spans="1:17" ht="12.75">
      <c r="A154" t="s">
        <v>253</v>
      </c>
      <c r="B154" t="s">
        <v>707</v>
      </c>
      <c r="C154" t="s">
        <v>805</v>
      </c>
      <c r="D154" t="s">
        <v>100</v>
      </c>
      <c r="E154" t="s">
        <v>389</v>
      </c>
      <c r="F154">
        <v>1</v>
      </c>
      <c r="G154">
        <v>-13.18538</v>
      </c>
      <c r="H154">
        <v>97.15706</v>
      </c>
      <c r="I154">
        <v>238.0998</v>
      </c>
      <c r="J154">
        <v>64.82346</v>
      </c>
      <c r="K154" s="2">
        <v>0.2</v>
      </c>
      <c r="L154">
        <v>128.3584</v>
      </c>
      <c r="M154" s="2">
        <v>0.8</v>
      </c>
      <c r="N154">
        <v>63.53497</v>
      </c>
      <c r="O154" s="2">
        <v>0.6</v>
      </c>
      <c r="Q154" s="2"/>
    </row>
    <row r="155" spans="1:17" ht="12.75">
      <c r="A155" t="s">
        <v>254</v>
      </c>
      <c r="B155" t="s">
        <v>708</v>
      </c>
      <c r="C155" t="s">
        <v>805</v>
      </c>
      <c r="D155" t="s">
        <v>100</v>
      </c>
      <c r="E155" t="s">
        <v>390</v>
      </c>
      <c r="F155">
        <v>1</v>
      </c>
      <c r="G155">
        <v>-13.45551</v>
      </c>
      <c r="H155">
        <v>99.2188</v>
      </c>
      <c r="I155">
        <v>242.5967</v>
      </c>
      <c r="J155">
        <v>66.25407</v>
      </c>
      <c r="K155" s="2">
        <v>0.2</v>
      </c>
      <c r="L155">
        <v>130.9212</v>
      </c>
      <c r="M155" s="2">
        <v>0.8</v>
      </c>
      <c r="N155">
        <v>64.66711</v>
      </c>
      <c r="O155" s="2">
        <v>0.6</v>
      </c>
      <c r="Q155" s="2"/>
    </row>
    <row r="156" spans="1:17" ht="12.75">
      <c r="A156" t="s">
        <v>255</v>
      </c>
      <c r="B156" t="s">
        <v>709</v>
      </c>
      <c r="C156" t="s">
        <v>805</v>
      </c>
      <c r="D156" t="s">
        <v>100</v>
      </c>
      <c r="E156" t="s">
        <v>391</v>
      </c>
      <c r="F156">
        <v>1</v>
      </c>
      <c r="G156" s="21">
        <v>-13.44095</v>
      </c>
      <c r="H156">
        <v>104.6543</v>
      </c>
      <c r="I156">
        <v>285.9773</v>
      </c>
      <c r="J156">
        <v>69.3633</v>
      </c>
      <c r="K156" s="2">
        <v>0.2</v>
      </c>
      <c r="L156">
        <v>135.4295</v>
      </c>
      <c r="M156" s="2">
        <v>0.8</v>
      </c>
      <c r="N156">
        <v>66.06618</v>
      </c>
      <c r="O156" s="2">
        <v>0.6</v>
      </c>
      <c r="Q156" s="2"/>
    </row>
    <row r="157" spans="1:17" ht="12.75">
      <c r="A157" t="s">
        <v>256</v>
      </c>
      <c r="B157" t="s">
        <v>710</v>
      </c>
      <c r="C157" t="s">
        <v>805</v>
      </c>
      <c r="D157" t="s">
        <v>100</v>
      </c>
      <c r="E157" t="s">
        <v>392</v>
      </c>
      <c r="F157">
        <v>1</v>
      </c>
      <c r="G157">
        <v>-13.42865</v>
      </c>
      <c r="H157">
        <v>104.7197</v>
      </c>
      <c r="I157">
        <v>286.0082</v>
      </c>
      <c r="J157">
        <v>69.42502</v>
      </c>
      <c r="K157" s="2">
        <v>0.2</v>
      </c>
      <c r="L157">
        <v>135.5593</v>
      </c>
      <c r="M157" s="2">
        <v>0.8</v>
      </c>
      <c r="N157">
        <v>66.13426</v>
      </c>
      <c r="O157" s="2">
        <v>0.6</v>
      </c>
      <c r="Q157" s="2"/>
    </row>
    <row r="158" spans="1:17" ht="12.75">
      <c r="A158" t="s">
        <v>257</v>
      </c>
      <c r="B158" t="s">
        <v>711</v>
      </c>
      <c r="C158" t="s">
        <v>805</v>
      </c>
      <c r="D158" t="s">
        <v>100</v>
      </c>
      <c r="E158" t="s">
        <v>393</v>
      </c>
      <c r="F158">
        <v>1</v>
      </c>
      <c r="G158">
        <v>0.9002816</v>
      </c>
      <c r="H158">
        <v>7.766601</v>
      </c>
      <c r="I158">
        <v>15.6814</v>
      </c>
      <c r="J158">
        <v>5.322689</v>
      </c>
      <c r="K158" s="2">
        <v>0.2</v>
      </c>
      <c r="L158">
        <v>9.993073</v>
      </c>
      <c r="M158" s="2">
        <v>0.8</v>
      </c>
      <c r="N158">
        <v>4.670385</v>
      </c>
      <c r="O158" s="2">
        <v>0.6</v>
      </c>
      <c r="Q158" s="2"/>
    </row>
    <row r="159" spans="1:17" ht="12.75">
      <c r="A159" t="s">
        <v>258</v>
      </c>
      <c r="B159" t="s">
        <v>712</v>
      </c>
      <c r="C159" t="s">
        <v>805</v>
      </c>
      <c r="D159" t="s">
        <v>100</v>
      </c>
      <c r="E159" t="s">
        <v>394</v>
      </c>
      <c r="F159">
        <v>1</v>
      </c>
      <c r="G159">
        <v>1.384051</v>
      </c>
      <c r="H159">
        <v>15.69673</v>
      </c>
      <c r="I159">
        <v>32.17415</v>
      </c>
      <c r="J159">
        <v>10.75703</v>
      </c>
      <c r="K159" s="2">
        <v>0.2</v>
      </c>
      <c r="L159">
        <v>20.33978</v>
      </c>
      <c r="M159" s="2">
        <v>0.8</v>
      </c>
      <c r="N159">
        <v>9.582751</v>
      </c>
      <c r="O159" s="2">
        <v>0.6</v>
      </c>
      <c r="Q159" s="2"/>
    </row>
    <row r="160" spans="1:17" ht="12.75">
      <c r="A160" t="s">
        <v>259</v>
      </c>
      <c r="B160" t="s">
        <v>713</v>
      </c>
      <c r="C160" t="s">
        <v>805</v>
      </c>
      <c r="D160" t="s">
        <v>100</v>
      </c>
      <c r="E160" t="s">
        <v>395</v>
      </c>
      <c r="F160">
        <v>1</v>
      </c>
      <c r="G160">
        <v>1.320444</v>
      </c>
      <c r="H160">
        <v>23.68231</v>
      </c>
      <c r="I160">
        <v>49.2283</v>
      </c>
      <c r="J160">
        <v>16.03001</v>
      </c>
      <c r="K160" s="2">
        <v>0.2</v>
      </c>
      <c r="L160">
        <v>30.89252</v>
      </c>
      <c r="M160" s="2">
        <v>0.8</v>
      </c>
      <c r="N160">
        <v>14.8625</v>
      </c>
      <c r="O160" s="2">
        <v>0.6</v>
      </c>
      <c r="Q160" s="2"/>
    </row>
    <row r="161" spans="1:17" ht="12.75">
      <c r="A161" t="s">
        <v>260</v>
      </c>
      <c r="B161" t="s">
        <v>714</v>
      </c>
      <c r="C161" t="s">
        <v>805</v>
      </c>
      <c r="D161" t="s">
        <v>100</v>
      </c>
      <c r="E161" t="s">
        <v>397</v>
      </c>
      <c r="F161">
        <v>1</v>
      </c>
      <c r="G161">
        <v>0.8624426</v>
      </c>
      <c r="H161">
        <v>31.83554</v>
      </c>
      <c r="I161">
        <v>67.09245</v>
      </c>
      <c r="J161">
        <v>21.45591</v>
      </c>
      <c r="K161" s="2">
        <v>0.2</v>
      </c>
      <c r="L161">
        <v>41.57839</v>
      </c>
      <c r="M161" s="2">
        <v>0.8</v>
      </c>
      <c r="N161">
        <v>20.12247</v>
      </c>
      <c r="O161" s="2">
        <v>0.6</v>
      </c>
      <c r="Q161" s="2"/>
    </row>
    <row r="162" spans="1:17" ht="12.75">
      <c r="A162" t="s">
        <v>261</v>
      </c>
      <c r="B162" t="s">
        <v>715</v>
      </c>
      <c r="C162" t="s">
        <v>805</v>
      </c>
      <c r="D162" t="s">
        <v>100</v>
      </c>
      <c r="E162" t="s">
        <v>398</v>
      </c>
      <c r="F162">
        <v>1</v>
      </c>
      <c r="G162" s="21">
        <v>0.009601415</v>
      </c>
      <c r="H162">
        <v>40.15629</v>
      </c>
      <c r="I162">
        <v>85.76688</v>
      </c>
      <c r="J162">
        <v>27.3234</v>
      </c>
      <c r="K162" s="2">
        <v>0.2</v>
      </c>
      <c r="L162">
        <v>52.50829</v>
      </c>
      <c r="M162" s="2">
        <v>0.8</v>
      </c>
      <c r="N162">
        <v>25.1849</v>
      </c>
      <c r="O162" s="2">
        <v>0.6</v>
      </c>
      <c r="Q162" s="2"/>
    </row>
    <row r="163" spans="1:17" ht="12.75">
      <c r="A163" t="s">
        <v>262</v>
      </c>
      <c r="B163" t="s">
        <v>716</v>
      </c>
      <c r="C163" t="s">
        <v>805</v>
      </c>
      <c r="D163" t="s">
        <v>100</v>
      </c>
      <c r="E163" t="s">
        <v>399</v>
      </c>
      <c r="F163">
        <v>1</v>
      </c>
      <c r="G163">
        <v>-1.23852</v>
      </c>
      <c r="H163">
        <v>48.64445</v>
      </c>
      <c r="I163">
        <v>105.2519</v>
      </c>
      <c r="J163">
        <v>32.96894</v>
      </c>
      <c r="K163" s="2">
        <v>0.2</v>
      </c>
      <c r="L163">
        <v>64.05592</v>
      </c>
      <c r="M163" s="2">
        <v>0.8</v>
      </c>
      <c r="N163">
        <v>31.08698</v>
      </c>
      <c r="O163" s="2">
        <v>0.6</v>
      </c>
      <c r="Q163" s="2"/>
    </row>
    <row r="164" spans="1:17" ht="12.75">
      <c r="A164" t="s">
        <v>263</v>
      </c>
      <c r="B164" t="s">
        <v>717</v>
      </c>
      <c r="C164" t="s">
        <v>805</v>
      </c>
      <c r="D164" t="s">
        <v>100</v>
      </c>
      <c r="E164" t="s">
        <v>400</v>
      </c>
      <c r="F164">
        <v>1</v>
      </c>
      <c r="G164" s="21">
        <v>-1.975011</v>
      </c>
      <c r="H164">
        <v>59.79989</v>
      </c>
      <c r="I164">
        <v>126.218</v>
      </c>
      <c r="J164">
        <v>41.01445</v>
      </c>
      <c r="K164" s="2">
        <v>0.2</v>
      </c>
      <c r="L164">
        <v>78.28647</v>
      </c>
      <c r="M164" s="2">
        <v>0.8</v>
      </c>
      <c r="N164">
        <v>37.27202</v>
      </c>
      <c r="O164" s="2">
        <v>0.6</v>
      </c>
      <c r="Q164" s="2"/>
    </row>
    <row r="165" spans="1:17" ht="12.75">
      <c r="A165" t="s">
        <v>264</v>
      </c>
      <c r="B165" t="s">
        <v>718</v>
      </c>
      <c r="C165" t="s">
        <v>805</v>
      </c>
      <c r="D165" t="s">
        <v>100</v>
      </c>
      <c r="E165" t="s">
        <v>401</v>
      </c>
      <c r="F165">
        <v>1</v>
      </c>
      <c r="G165" s="21">
        <v>-3.107656</v>
      </c>
      <c r="H165">
        <v>71.12247</v>
      </c>
      <c r="I165">
        <v>147.9952</v>
      </c>
      <c r="J165">
        <v>48.85586</v>
      </c>
      <c r="K165" s="2">
        <v>0.2</v>
      </c>
      <c r="L165">
        <v>92.74988</v>
      </c>
      <c r="M165" s="2">
        <v>0.8</v>
      </c>
      <c r="N165">
        <v>43.89402</v>
      </c>
      <c r="O165" s="2">
        <v>0.6</v>
      </c>
      <c r="Q165" s="2"/>
    </row>
    <row r="166" spans="1:17" ht="12.75">
      <c r="A166" t="s">
        <v>265</v>
      </c>
      <c r="B166" t="s">
        <v>719</v>
      </c>
      <c r="C166" t="s">
        <v>805</v>
      </c>
      <c r="D166" t="s">
        <v>100</v>
      </c>
      <c r="E166" t="s">
        <v>402</v>
      </c>
      <c r="F166">
        <v>1</v>
      </c>
      <c r="G166">
        <v>-4.636891</v>
      </c>
      <c r="H166">
        <v>82.61208</v>
      </c>
      <c r="I166">
        <v>170.5836</v>
      </c>
      <c r="J166">
        <v>56.91309</v>
      </c>
      <c r="K166" s="2">
        <v>0.2</v>
      </c>
      <c r="L166">
        <v>107.4819</v>
      </c>
      <c r="M166" s="2">
        <v>0.8</v>
      </c>
      <c r="N166">
        <v>50.56878</v>
      </c>
      <c r="O166" s="2">
        <v>0.6</v>
      </c>
      <c r="Q166" s="2"/>
    </row>
    <row r="167" spans="1:17" ht="12.75">
      <c r="A167" t="s">
        <v>266</v>
      </c>
      <c r="B167" t="s">
        <v>720</v>
      </c>
      <c r="C167" t="s">
        <v>805</v>
      </c>
      <c r="D167" t="s">
        <v>100</v>
      </c>
      <c r="E167" t="s">
        <v>403</v>
      </c>
      <c r="F167">
        <v>1</v>
      </c>
      <c r="G167">
        <v>-6.563146</v>
      </c>
      <c r="H167">
        <v>94.26857</v>
      </c>
      <c r="I167">
        <v>193.9837</v>
      </c>
      <c r="J167">
        <v>65.54859</v>
      </c>
      <c r="K167" s="2">
        <v>0.2</v>
      </c>
      <c r="L167">
        <v>122.0189</v>
      </c>
      <c r="M167" s="2">
        <v>0.8</v>
      </c>
      <c r="N167">
        <v>56.47033</v>
      </c>
      <c r="O167" s="2">
        <v>0.6</v>
      </c>
      <c r="Q167" s="2"/>
    </row>
    <row r="168" spans="1:17" ht="12.75">
      <c r="A168" t="s">
        <v>267</v>
      </c>
      <c r="B168" t="s">
        <v>721</v>
      </c>
      <c r="C168" t="s">
        <v>805</v>
      </c>
      <c r="D168" t="s">
        <v>100</v>
      </c>
      <c r="E168" t="s">
        <v>404</v>
      </c>
      <c r="F168">
        <v>1</v>
      </c>
      <c r="G168">
        <v>-3.807735</v>
      </c>
      <c r="H168">
        <v>99.17262</v>
      </c>
      <c r="I168">
        <v>197.5267</v>
      </c>
      <c r="J168">
        <v>69.41911</v>
      </c>
      <c r="K168" s="2">
        <v>0.2</v>
      </c>
      <c r="L168">
        <v>128.0019</v>
      </c>
      <c r="M168" s="2">
        <v>0.8</v>
      </c>
      <c r="N168">
        <v>58.58282</v>
      </c>
      <c r="O168" s="2">
        <v>0.6</v>
      </c>
      <c r="Q168" s="2"/>
    </row>
    <row r="169" spans="1:17" ht="12.75">
      <c r="A169" t="s">
        <v>268</v>
      </c>
      <c r="B169" t="s">
        <v>722</v>
      </c>
      <c r="C169" t="s">
        <v>805</v>
      </c>
      <c r="D169" t="s">
        <v>100</v>
      </c>
      <c r="E169" t="s">
        <v>405</v>
      </c>
      <c r="F169">
        <v>1</v>
      </c>
      <c r="G169">
        <v>-1.135062</v>
      </c>
      <c r="H169">
        <v>104.103</v>
      </c>
      <c r="I169">
        <v>206.798</v>
      </c>
      <c r="J169">
        <v>73.82973</v>
      </c>
      <c r="K169" s="2">
        <v>0.2</v>
      </c>
      <c r="L169">
        <v>133.8225</v>
      </c>
      <c r="M169" s="2">
        <v>0.8</v>
      </c>
      <c r="N169">
        <v>59.99274</v>
      </c>
      <c r="O169" s="2">
        <v>0.6</v>
      </c>
      <c r="Q169" s="2"/>
    </row>
    <row r="170" spans="1:17" ht="12.75">
      <c r="A170" t="s">
        <v>269</v>
      </c>
      <c r="B170" t="s">
        <v>723</v>
      </c>
      <c r="C170" t="s">
        <v>805</v>
      </c>
      <c r="D170" t="s">
        <v>100</v>
      </c>
      <c r="E170" t="s">
        <v>406</v>
      </c>
      <c r="F170">
        <v>1</v>
      </c>
      <c r="G170">
        <v>1.456319</v>
      </c>
      <c r="H170">
        <v>109.0591</v>
      </c>
      <c r="I170">
        <v>216.2355</v>
      </c>
      <c r="J170">
        <v>77.74458</v>
      </c>
      <c r="K170" s="2">
        <v>0.2</v>
      </c>
      <c r="L170">
        <v>139.7266</v>
      </c>
      <c r="M170" s="2">
        <v>0.8</v>
      </c>
      <c r="N170">
        <v>61.98204</v>
      </c>
      <c r="O170" s="2">
        <v>0.6</v>
      </c>
      <c r="Q170" s="2"/>
    </row>
    <row r="171" spans="1:17" ht="12.75">
      <c r="A171" t="s">
        <v>270</v>
      </c>
      <c r="B171" t="s">
        <v>724</v>
      </c>
      <c r="C171" t="s">
        <v>805</v>
      </c>
      <c r="D171" t="s">
        <v>100</v>
      </c>
      <c r="E171" t="s">
        <v>408</v>
      </c>
      <c r="F171">
        <v>1</v>
      </c>
      <c r="G171">
        <v>3.967865</v>
      </c>
      <c r="H171">
        <v>114.0404</v>
      </c>
      <c r="I171">
        <v>225.8362</v>
      </c>
      <c r="J171">
        <v>81.76902</v>
      </c>
      <c r="K171" s="2">
        <v>0.2</v>
      </c>
      <c r="L171">
        <v>145.3773</v>
      </c>
      <c r="M171" s="2">
        <v>0.8</v>
      </c>
      <c r="N171">
        <v>63.60824</v>
      </c>
      <c r="O171" s="2">
        <v>0.6</v>
      </c>
      <c r="Q171" s="2"/>
    </row>
    <row r="172" spans="1:17" ht="12.75">
      <c r="A172" t="s">
        <v>271</v>
      </c>
      <c r="B172" t="s">
        <v>725</v>
      </c>
      <c r="C172" t="s">
        <v>805</v>
      </c>
      <c r="D172" t="s">
        <v>100</v>
      </c>
      <c r="E172" t="s">
        <v>409</v>
      </c>
      <c r="F172">
        <v>1</v>
      </c>
      <c r="G172">
        <v>5.493696</v>
      </c>
      <c r="H172">
        <v>116.5463</v>
      </c>
      <c r="I172">
        <v>228.4873</v>
      </c>
      <c r="J172">
        <v>84.19459</v>
      </c>
      <c r="K172" s="2">
        <v>0.2</v>
      </c>
      <c r="L172">
        <v>147.8254</v>
      </c>
      <c r="M172" s="2">
        <v>0.8</v>
      </c>
      <c r="N172">
        <v>63.63082</v>
      </c>
      <c r="O172" s="2">
        <v>0.6</v>
      </c>
      <c r="Q172" s="2"/>
    </row>
    <row r="173" spans="1:17" ht="12.75">
      <c r="A173" t="s">
        <v>272</v>
      </c>
      <c r="B173" t="s">
        <v>726</v>
      </c>
      <c r="C173" t="s">
        <v>805</v>
      </c>
      <c r="D173" t="s">
        <v>100</v>
      </c>
      <c r="E173" t="s">
        <v>410</v>
      </c>
      <c r="F173">
        <v>1</v>
      </c>
      <c r="G173">
        <v>6.907335</v>
      </c>
      <c r="H173">
        <v>119.0763</v>
      </c>
      <c r="I173">
        <v>231.2951</v>
      </c>
      <c r="J173">
        <v>86.17833</v>
      </c>
      <c r="K173" s="2">
        <v>0.2</v>
      </c>
      <c r="L173">
        <v>150.3828</v>
      </c>
      <c r="M173" s="2">
        <v>0.8</v>
      </c>
      <c r="N173">
        <v>64.20451</v>
      </c>
      <c r="O173" s="2">
        <v>0.6</v>
      </c>
      <c r="Q173" s="2"/>
    </row>
    <row r="174" spans="1:17" ht="12.75">
      <c r="A174" t="s">
        <v>273</v>
      </c>
      <c r="B174" t="s">
        <v>727</v>
      </c>
      <c r="C174" t="s">
        <v>805</v>
      </c>
      <c r="D174" t="s">
        <v>100</v>
      </c>
      <c r="E174" t="s">
        <v>411</v>
      </c>
      <c r="F174">
        <v>1</v>
      </c>
      <c r="G174">
        <v>7.286879</v>
      </c>
      <c r="H174">
        <v>121.6297</v>
      </c>
      <c r="I174">
        <v>234.2562</v>
      </c>
      <c r="J174">
        <v>88.63586</v>
      </c>
      <c r="K174" s="2">
        <v>0.2</v>
      </c>
      <c r="L174">
        <v>153.8396</v>
      </c>
      <c r="M174" s="2">
        <v>0.8</v>
      </c>
      <c r="N174">
        <v>65.20374</v>
      </c>
      <c r="O174" s="2">
        <v>0.6</v>
      </c>
      <c r="Q174" s="2"/>
    </row>
    <row r="175" spans="1:17" ht="12.75">
      <c r="A175" t="s">
        <v>274</v>
      </c>
      <c r="B175" t="s">
        <v>728</v>
      </c>
      <c r="C175" t="s">
        <v>805</v>
      </c>
      <c r="D175" t="s">
        <v>100</v>
      </c>
      <c r="E175" t="s">
        <v>23</v>
      </c>
      <c r="F175">
        <v>1</v>
      </c>
      <c r="G175">
        <v>7.574211</v>
      </c>
      <c r="H175">
        <v>124.2059</v>
      </c>
      <c r="I175">
        <v>237.3676</v>
      </c>
      <c r="J175">
        <v>90.82419</v>
      </c>
      <c r="K175" s="2">
        <v>0.2</v>
      </c>
      <c r="L175">
        <v>156.5478</v>
      </c>
      <c r="M175" s="2">
        <v>0.8</v>
      </c>
      <c r="N175">
        <v>65.72359</v>
      </c>
      <c r="O175" s="2">
        <v>0.6</v>
      </c>
      <c r="Q175" s="2"/>
    </row>
    <row r="176" spans="1:17" ht="12.75">
      <c r="A176" t="s">
        <v>275</v>
      </c>
      <c r="B176" t="s">
        <v>729</v>
      </c>
      <c r="C176" t="s">
        <v>805</v>
      </c>
      <c r="D176" t="s">
        <v>100</v>
      </c>
      <c r="E176" t="s">
        <v>412</v>
      </c>
      <c r="F176">
        <v>1</v>
      </c>
      <c r="G176">
        <v>7.771265</v>
      </c>
      <c r="H176">
        <v>126.8044</v>
      </c>
      <c r="I176">
        <v>240.6258</v>
      </c>
      <c r="J176">
        <v>92.67481</v>
      </c>
      <c r="K176" s="2">
        <v>0.2</v>
      </c>
      <c r="L176">
        <v>159.5704</v>
      </c>
      <c r="M176" s="2">
        <v>0.8</v>
      </c>
      <c r="N176">
        <v>66.89558</v>
      </c>
      <c r="O176" s="2">
        <v>0.6</v>
      </c>
      <c r="Q176" s="2"/>
    </row>
    <row r="177" spans="1:17" ht="12.75">
      <c r="A177" t="s">
        <v>276</v>
      </c>
      <c r="B177" t="s">
        <v>730</v>
      </c>
      <c r="C177" t="s">
        <v>805</v>
      </c>
      <c r="D177" t="s">
        <v>100</v>
      </c>
      <c r="E177" t="s">
        <v>413</v>
      </c>
      <c r="F177">
        <v>1</v>
      </c>
      <c r="G177">
        <v>7.892069</v>
      </c>
      <c r="H177">
        <v>129.3925</v>
      </c>
      <c r="I177">
        <v>243.9622</v>
      </c>
      <c r="J177">
        <v>95.02149</v>
      </c>
      <c r="K177" s="2">
        <v>0.2</v>
      </c>
      <c r="L177">
        <v>162.8106</v>
      </c>
      <c r="M177" s="2">
        <v>0.8</v>
      </c>
      <c r="N177">
        <v>67.78907</v>
      </c>
      <c r="O177" s="2">
        <v>0.6</v>
      </c>
      <c r="Q177" s="2"/>
    </row>
    <row r="178" spans="1:17" ht="12.75">
      <c r="A178" t="s">
        <v>277</v>
      </c>
      <c r="B178" t="s">
        <v>731</v>
      </c>
      <c r="C178" t="s">
        <v>805</v>
      </c>
      <c r="D178" t="s">
        <v>100</v>
      </c>
      <c r="E178" t="s">
        <v>414</v>
      </c>
      <c r="F178">
        <v>1</v>
      </c>
      <c r="G178">
        <v>8.886176</v>
      </c>
      <c r="H178">
        <v>131.8154</v>
      </c>
      <c r="I178">
        <v>245.9203</v>
      </c>
      <c r="J178">
        <v>97.28004</v>
      </c>
      <c r="K178" s="2">
        <v>0.2</v>
      </c>
      <c r="L178">
        <v>165.6348</v>
      </c>
      <c r="M178" s="2">
        <v>0.8</v>
      </c>
      <c r="N178">
        <v>68.35478</v>
      </c>
      <c r="O178" s="2">
        <v>0.6</v>
      </c>
      <c r="Q178" s="2"/>
    </row>
    <row r="179" spans="1:17" ht="12.75">
      <c r="A179" t="s">
        <v>278</v>
      </c>
      <c r="B179" t="s">
        <v>732</v>
      </c>
      <c r="C179" t="s">
        <v>805</v>
      </c>
      <c r="D179" t="s">
        <v>100</v>
      </c>
      <c r="E179" t="s">
        <v>415</v>
      </c>
      <c r="F179">
        <v>1</v>
      </c>
      <c r="G179">
        <v>9.7921</v>
      </c>
      <c r="H179">
        <v>134.259</v>
      </c>
      <c r="I179">
        <v>248.0205</v>
      </c>
      <c r="J179">
        <v>99.0649</v>
      </c>
      <c r="K179" s="2">
        <v>0.2</v>
      </c>
      <c r="L179">
        <v>168.5826</v>
      </c>
      <c r="M179" s="2">
        <v>0.8</v>
      </c>
      <c r="N179">
        <v>69.51774</v>
      </c>
      <c r="O179" s="2">
        <v>0.6</v>
      </c>
      <c r="Q179" s="2"/>
    </row>
    <row r="180" spans="1:17" ht="12.75">
      <c r="A180" t="s">
        <v>279</v>
      </c>
      <c r="B180" t="s">
        <v>733</v>
      </c>
      <c r="C180" t="s">
        <v>805</v>
      </c>
      <c r="D180" t="s">
        <v>100</v>
      </c>
      <c r="E180" t="s">
        <v>416</v>
      </c>
      <c r="F180">
        <v>1</v>
      </c>
      <c r="G180">
        <v>10.61176</v>
      </c>
      <c r="H180">
        <v>136.7228</v>
      </c>
      <c r="I180">
        <v>250.2597</v>
      </c>
      <c r="J180">
        <v>101.1841</v>
      </c>
      <c r="K180" s="2">
        <v>0.2</v>
      </c>
      <c r="L180">
        <v>171.6982</v>
      </c>
      <c r="M180" s="2">
        <v>0.8</v>
      </c>
      <c r="N180">
        <v>70.51414</v>
      </c>
      <c r="O180" s="2">
        <v>0.6</v>
      </c>
      <c r="Q180" s="2"/>
    </row>
    <row r="181" spans="1:17" ht="12.75">
      <c r="A181" t="s">
        <v>280</v>
      </c>
      <c r="B181" t="s">
        <v>734</v>
      </c>
      <c r="C181" t="s">
        <v>805</v>
      </c>
      <c r="D181" t="s">
        <v>100</v>
      </c>
      <c r="E181" t="s">
        <v>417</v>
      </c>
      <c r="F181">
        <v>1</v>
      </c>
      <c r="G181">
        <v>11.34707</v>
      </c>
      <c r="H181">
        <v>139.206</v>
      </c>
      <c r="I181">
        <v>252.6346</v>
      </c>
      <c r="J181">
        <v>102.7756</v>
      </c>
      <c r="K181" s="2">
        <v>0.2</v>
      </c>
      <c r="L181">
        <v>174.8522</v>
      </c>
      <c r="M181" s="2">
        <v>0.8</v>
      </c>
      <c r="N181">
        <v>72.07659</v>
      </c>
      <c r="O181" s="2">
        <v>0.6</v>
      </c>
      <c r="Q181" s="2"/>
    </row>
    <row r="182" spans="1:17" ht="12.75">
      <c r="A182" t="s">
        <v>281</v>
      </c>
      <c r="B182" t="s">
        <v>735</v>
      </c>
      <c r="C182" t="s">
        <v>805</v>
      </c>
      <c r="D182" t="s">
        <v>100</v>
      </c>
      <c r="E182" t="s">
        <v>418</v>
      </c>
      <c r="F182">
        <v>1</v>
      </c>
      <c r="G182">
        <v>12</v>
      </c>
      <c r="H182">
        <v>141.7081</v>
      </c>
      <c r="I182">
        <v>256.3936</v>
      </c>
      <c r="J182">
        <v>105.2399</v>
      </c>
      <c r="K182" s="2">
        <v>0.2</v>
      </c>
      <c r="L182">
        <v>178.3678</v>
      </c>
      <c r="M182" s="2">
        <v>0.8</v>
      </c>
      <c r="N182">
        <v>73.12793</v>
      </c>
      <c r="O182" s="2">
        <v>0.6</v>
      </c>
      <c r="Q182" s="2"/>
    </row>
    <row r="183" spans="1:17" ht="12.75">
      <c r="A183" t="s">
        <v>282</v>
      </c>
      <c r="B183" t="s">
        <v>736</v>
      </c>
      <c r="C183" t="s">
        <v>805</v>
      </c>
      <c r="D183" t="s">
        <v>100</v>
      </c>
      <c r="E183" t="s">
        <v>419</v>
      </c>
      <c r="F183">
        <v>1</v>
      </c>
      <c r="G183">
        <v>12.57248</v>
      </c>
      <c r="H183">
        <v>144.2284</v>
      </c>
      <c r="I183">
        <v>260.8392</v>
      </c>
      <c r="J183">
        <v>107.2808</v>
      </c>
      <c r="K183" s="2">
        <v>0.2</v>
      </c>
      <c r="L183">
        <v>180.4696</v>
      </c>
      <c r="M183" s="2">
        <v>0.8</v>
      </c>
      <c r="N183">
        <v>73.18881</v>
      </c>
      <c r="O183" s="2">
        <v>0.6</v>
      </c>
      <c r="Q183" s="2"/>
    </row>
    <row r="184" spans="1:17" ht="12.75">
      <c r="A184" t="s">
        <v>284</v>
      </c>
      <c r="B184" t="s">
        <v>737</v>
      </c>
      <c r="C184" t="s">
        <v>805</v>
      </c>
      <c r="D184" t="s">
        <v>100</v>
      </c>
      <c r="E184" t="s">
        <v>420</v>
      </c>
      <c r="F184">
        <v>1</v>
      </c>
      <c r="G184">
        <v>13.06264</v>
      </c>
      <c r="H184">
        <v>146.7696</v>
      </c>
      <c r="I184">
        <v>265.271</v>
      </c>
      <c r="J184">
        <v>110.021</v>
      </c>
      <c r="K184" s="2">
        <v>0.2</v>
      </c>
      <c r="L184">
        <v>183.4642</v>
      </c>
      <c r="M184" s="2">
        <v>0.8</v>
      </c>
      <c r="N184">
        <v>73.44319</v>
      </c>
      <c r="O184" s="2">
        <v>0.6</v>
      </c>
      <c r="Q184" s="2"/>
    </row>
    <row r="185" spans="1:17" ht="12.75">
      <c r="A185" t="s">
        <v>285</v>
      </c>
      <c r="B185" t="s">
        <v>738</v>
      </c>
      <c r="C185" t="s">
        <v>805</v>
      </c>
      <c r="D185" t="s">
        <v>100</v>
      </c>
      <c r="E185" t="s">
        <v>421</v>
      </c>
      <c r="F185">
        <v>1</v>
      </c>
      <c r="G185">
        <v>13.47079</v>
      </c>
      <c r="H185">
        <v>149.3315</v>
      </c>
      <c r="I185">
        <v>269.6889</v>
      </c>
      <c r="J185">
        <v>111.9256</v>
      </c>
      <c r="K185" s="2">
        <v>0.2</v>
      </c>
      <c r="L185">
        <v>186.4693</v>
      </c>
      <c r="M185" s="2">
        <v>0.8</v>
      </c>
      <c r="N185">
        <v>74.54367</v>
      </c>
      <c r="O185" s="2">
        <v>0.6</v>
      </c>
      <c r="Q185" s="2"/>
    </row>
    <row r="186" spans="1:17" ht="12.75">
      <c r="A186" t="s">
        <v>286</v>
      </c>
      <c r="B186" t="s">
        <v>739</v>
      </c>
      <c r="C186" t="s">
        <v>805</v>
      </c>
      <c r="D186" t="s">
        <v>100</v>
      </c>
      <c r="E186" t="s">
        <v>422</v>
      </c>
      <c r="F186">
        <v>1</v>
      </c>
      <c r="G186">
        <v>13.79727</v>
      </c>
      <c r="H186">
        <v>151.9141</v>
      </c>
      <c r="I186">
        <v>274.093</v>
      </c>
      <c r="J186">
        <v>114.2796</v>
      </c>
      <c r="K186" s="2">
        <v>0.2</v>
      </c>
      <c r="L186">
        <v>189.7034</v>
      </c>
      <c r="M186" s="2">
        <v>0.8</v>
      </c>
      <c r="N186">
        <v>75.42376</v>
      </c>
      <c r="O186" s="2">
        <v>0.6</v>
      </c>
      <c r="Q186" s="2"/>
    </row>
    <row r="187" spans="1:17" ht="12.75">
      <c r="A187" t="s">
        <v>287</v>
      </c>
      <c r="B187" t="s">
        <v>740</v>
      </c>
      <c r="C187" t="s">
        <v>805</v>
      </c>
      <c r="D187" t="s">
        <v>100</v>
      </c>
      <c r="E187" t="s">
        <v>423</v>
      </c>
      <c r="F187">
        <v>1</v>
      </c>
      <c r="G187">
        <v>14.05175</v>
      </c>
      <c r="H187">
        <v>154.4807</v>
      </c>
      <c r="I187">
        <v>278.748</v>
      </c>
      <c r="J187">
        <v>116.2789</v>
      </c>
      <c r="K187" s="2">
        <v>0.2</v>
      </c>
      <c r="L187">
        <v>192.8422</v>
      </c>
      <c r="M187" s="2">
        <v>0.8</v>
      </c>
      <c r="N187">
        <v>76.5633</v>
      </c>
      <c r="O187" s="2">
        <v>0.6</v>
      </c>
      <c r="Q187" s="2"/>
    </row>
    <row r="188" spans="1:17" ht="12.75">
      <c r="A188" t="s">
        <v>288</v>
      </c>
      <c r="B188" t="s">
        <v>741</v>
      </c>
      <c r="C188" t="s">
        <v>805</v>
      </c>
      <c r="D188" t="s">
        <v>100</v>
      </c>
      <c r="E188" t="s">
        <v>424</v>
      </c>
      <c r="F188">
        <v>1</v>
      </c>
      <c r="G188">
        <v>15.0572</v>
      </c>
      <c r="H188">
        <v>156.9061</v>
      </c>
      <c r="I188">
        <v>283.028</v>
      </c>
      <c r="J188">
        <v>118.6155</v>
      </c>
      <c r="K188" s="2">
        <v>0.2</v>
      </c>
      <c r="L188">
        <v>195.5832</v>
      </c>
      <c r="M188" s="2">
        <v>0.8</v>
      </c>
      <c r="N188">
        <v>76.96775</v>
      </c>
      <c r="O188" s="2">
        <v>0.6</v>
      </c>
      <c r="Q188" s="2"/>
    </row>
    <row r="189" spans="1:17" ht="12.75">
      <c r="A189" t="s">
        <v>289</v>
      </c>
      <c r="B189" t="s">
        <v>742</v>
      </c>
      <c r="C189" t="s">
        <v>805</v>
      </c>
      <c r="D189" t="s">
        <v>100</v>
      </c>
      <c r="E189" t="s">
        <v>425</v>
      </c>
      <c r="F189">
        <v>1</v>
      </c>
      <c r="G189">
        <v>15.98639</v>
      </c>
      <c r="H189">
        <v>159.3505</v>
      </c>
      <c r="I189">
        <v>287.5432</v>
      </c>
      <c r="J189">
        <v>120.9398</v>
      </c>
      <c r="K189" s="2">
        <v>0.2</v>
      </c>
      <c r="L189">
        <v>198.3219</v>
      </c>
      <c r="M189" s="2">
        <v>0.8</v>
      </c>
      <c r="N189">
        <v>77.38207</v>
      </c>
      <c r="O189" s="2">
        <v>0.6</v>
      </c>
      <c r="Q189" s="2"/>
    </row>
    <row r="190" spans="1:17" ht="12.75">
      <c r="A190" t="s">
        <v>290</v>
      </c>
      <c r="B190" t="s">
        <v>743</v>
      </c>
      <c r="C190" t="s">
        <v>805</v>
      </c>
      <c r="D190" t="s">
        <v>100</v>
      </c>
      <c r="E190" t="s">
        <v>426</v>
      </c>
      <c r="F190">
        <v>1</v>
      </c>
      <c r="G190">
        <v>16.83968</v>
      </c>
      <c r="H190">
        <v>161.8137</v>
      </c>
      <c r="I190">
        <v>292.0471</v>
      </c>
      <c r="J190">
        <v>122.9276</v>
      </c>
      <c r="K190" s="2">
        <v>0.2</v>
      </c>
      <c r="L190">
        <v>201.5148</v>
      </c>
      <c r="M190" s="2">
        <v>0.8</v>
      </c>
      <c r="N190">
        <v>78.5872</v>
      </c>
      <c r="O190" s="2">
        <v>0.6</v>
      </c>
      <c r="Q190" s="2"/>
    </row>
    <row r="191" spans="1:17" ht="12.75">
      <c r="A191" t="s">
        <v>291</v>
      </c>
      <c r="B191" t="s">
        <v>744</v>
      </c>
      <c r="C191" t="s">
        <v>805</v>
      </c>
      <c r="D191" t="s">
        <v>100</v>
      </c>
      <c r="E191" t="s">
        <v>428</v>
      </c>
      <c r="F191">
        <v>1</v>
      </c>
      <c r="G191">
        <v>17.61742</v>
      </c>
      <c r="H191">
        <v>164.2956</v>
      </c>
      <c r="I191">
        <v>296.6309</v>
      </c>
      <c r="J191">
        <v>125.2038</v>
      </c>
      <c r="K191" s="2">
        <v>0.2</v>
      </c>
      <c r="L191">
        <v>204.0231</v>
      </c>
      <c r="M191" s="2">
        <v>0.8</v>
      </c>
      <c r="N191">
        <v>78.8193</v>
      </c>
      <c r="O191" s="2">
        <v>0.6</v>
      </c>
      <c r="Q191" s="2"/>
    </row>
    <row r="192" spans="1:17" ht="12.75">
      <c r="A192" t="s">
        <v>292</v>
      </c>
      <c r="B192" t="s">
        <v>745</v>
      </c>
      <c r="C192" t="s">
        <v>805</v>
      </c>
      <c r="D192" t="s">
        <v>100</v>
      </c>
      <c r="E192" t="s">
        <v>429</v>
      </c>
      <c r="F192">
        <v>1</v>
      </c>
      <c r="G192">
        <v>18.31997</v>
      </c>
      <c r="H192">
        <v>166.7961</v>
      </c>
      <c r="I192">
        <v>301.4174</v>
      </c>
      <c r="J192">
        <v>126.8329</v>
      </c>
      <c r="K192" s="2">
        <v>0.2</v>
      </c>
      <c r="L192">
        <v>206.5693</v>
      </c>
      <c r="M192" s="2">
        <v>0.8</v>
      </c>
      <c r="N192">
        <v>79.73637</v>
      </c>
      <c r="O192" s="2">
        <v>0.6</v>
      </c>
      <c r="Q192" s="2"/>
    </row>
    <row r="193" spans="1:17" ht="12.75">
      <c r="A193" t="s">
        <v>293</v>
      </c>
      <c r="B193" t="s">
        <v>746</v>
      </c>
      <c r="C193" t="s">
        <v>805</v>
      </c>
      <c r="D193" t="s">
        <v>100</v>
      </c>
      <c r="E193" t="s">
        <v>430</v>
      </c>
      <c r="F193">
        <v>1</v>
      </c>
      <c r="G193">
        <v>18.94768</v>
      </c>
      <c r="H193">
        <v>169.3151</v>
      </c>
      <c r="I193">
        <v>306.3288</v>
      </c>
      <c r="J193">
        <v>129.2406</v>
      </c>
      <c r="K193" s="2">
        <v>0.2</v>
      </c>
      <c r="L193">
        <v>209.2312</v>
      </c>
      <c r="M193" s="2">
        <v>0.8</v>
      </c>
      <c r="N193">
        <v>79.9906</v>
      </c>
      <c r="O193" s="2">
        <v>0.6</v>
      </c>
      <c r="Q193" s="2"/>
    </row>
    <row r="194" spans="1:17" ht="12.75">
      <c r="A194" t="s">
        <v>294</v>
      </c>
      <c r="B194" t="s">
        <v>747</v>
      </c>
      <c r="C194" t="s">
        <v>805</v>
      </c>
      <c r="D194" t="s">
        <v>100</v>
      </c>
      <c r="E194" t="s">
        <v>431</v>
      </c>
      <c r="F194">
        <v>1</v>
      </c>
      <c r="G194">
        <v>19.50092</v>
      </c>
      <c r="H194">
        <v>171.8525</v>
      </c>
      <c r="I194">
        <v>311.3646</v>
      </c>
      <c r="J194">
        <v>131.2591</v>
      </c>
      <c r="K194" s="2">
        <v>0.2</v>
      </c>
      <c r="L194">
        <v>212.2154</v>
      </c>
      <c r="M194" s="2">
        <v>0.8</v>
      </c>
      <c r="N194">
        <v>80.95633</v>
      </c>
      <c r="O194" s="2">
        <v>0.6</v>
      </c>
      <c r="Q194" s="2"/>
    </row>
    <row r="195" spans="1:17" ht="12.75">
      <c r="A195" t="s">
        <v>295</v>
      </c>
      <c r="B195" t="s">
        <v>748</v>
      </c>
      <c r="C195" t="s">
        <v>805</v>
      </c>
      <c r="D195" t="s">
        <v>100</v>
      </c>
      <c r="E195" t="s">
        <v>432</v>
      </c>
      <c r="F195">
        <v>1</v>
      </c>
      <c r="G195">
        <v>19.98006</v>
      </c>
      <c r="H195">
        <v>174.4082</v>
      </c>
      <c r="I195">
        <v>316.5239</v>
      </c>
      <c r="J195">
        <v>133.1345</v>
      </c>
      <c r="K195" s="2">
        <v>0.2</v>
      </c>
      <c r="L195">
        <v>214.9409</v>
      </c>
      <c r="M195" s="2">
        <v>0.8</v>
      </c>
      <c r="N195">
        <v>81.80647</v>
      </c>
      <c r="O195" s="2">
        <v>0.6</v>
      </c>
      <c r="Q195" s="2"/>
    </row>
    <row r="196" spans="1:17" ht="12.75">
      <c r="A196" t="s">
        <v>296</v>
      </c>
      <c r="B196" t="s">
        <v>749</v>
      </c>
      <c r="C196" t="s">
        <v>805</v>
      </c>
      <c r="D196" t="s">
        <v>100</v>
      </c>
      <c r="E196" t="s">
        <v>433</v>
      </c>
      <c r="F196">
        <v>1</v>
      </c>
      <c r="G196">
        <v>20.38547</v>
      </c>
      <c r="H196">
        <v>176.9819</v>
      </c>
      <c r="I196">
        <v>321.8062</v>
      </c>
      <c r="J196">
        <v>135.1736</v>
      </c>
      <c r="K196" s="2">
        <v>0.2</v>
      </c>
      <c r="L196">
        <v>217.8971</v>
      </c>
      <c r="M196" s="2">
        <v>0.8</v>
      </c>
      <c r="N196">
        <v>82.72343</v>
      </c>
      <c r="O196" s="2">
        <v>0.6</v>
      </c>
      <c r="Q196" s="2"/>
    </row>
    <row r="197" spans="1:17" ht="12.75">
      <c r="A197" t="s">
        <v>297</v>
      </c>
      <c r="B197" t="s">
        <v>750</v>
      </c>
      <c r="C197" t="s">
        <v>805</v>
      </c>
      <c r="D197" t="s">
        <v>100</v>
      </c>
      <c r="E197" t="s">
        <v>434</v>
      </c>
      <c r="F197">
        <v>1</v>
      </c>
      <c r="G197">
        <v>20.72073</v>
      </c>
      <c r="H197">
        <v>179.5532</v>
      </c>
      <c r="I197">
        <v>327.1701</v>
      </c>
      <c r="J197">
        <v>136.8158</v>
      </c>
      <c r="K197" s="2">
        <v>0.2</v>
      </c>
      <c r="L197">
        <v>221.3069</v>
      </c>
      <c r="M197" s="2">
        <v>0.8</v>
      </c>
      <c r="N197">
        <v>84.49109</v>
      </c>
      <c r="O197" s="2">
        <v>0.6</v>
      </c>
      <c r="Q197" s="2"/>
    </row>
    <row r="198" spans="1:17" ht="12.75">
      <c r="A198" t="s">
        <v>298</v>
      </c>
      <c r="B198" t="s">
        <v>751</v>
      </c>
      <c r="C198" t="s">
        <v>805</v>
      </c>
      <c r="D198" t="s">
        <v>100</v>
      </c>
      <c r="E198" t="s">
        <v>435</v>
      </c>
      <c r="F198">
        <v>1</v>
      </c>
      <c r="G198">
        <v>21.75123</v>
      </c>
      <c r="H198">
        <v>181.9933</v>
      </c>
      <c r="I198">
        <v>331.4383</v>
      </c>
      <c r="J198">
        <v>138.823</v>
      </c>
      <c r="K198" s="2">
        <v>0.2</v>
      </c>
      <c r="L198">
        <v>224.0946</v>
      </c>
      <c r="M198" s="2">
        <v>0.8</v>
      </c>
      <c r="N198">
        <v>85.27161</v>
      </c>
      <c r="O198" s="2">
        <v>0.6</v>
      </c>
      <c r="Q198" s="2"/>
    </row>
    <row r="199" spans="1:17" ht="12.75">
      <c r="A199" t="s">
        <v>299</v>
      </c>
      <c r="B199" t="s">
        <v>752</v>
      </c>
      <c r="C199" t="s">
        <v>805</v>
      </c>
      <c r="D199" t="s">
        <v>100</v>
      </c>
      <c r="E199" t="s">
        <v>436</v>
      </c>
      <c r="F199">
        <v>1</v>
      </c>
      <c r="G199">
        <v>22.7111</v>
      </c>
      <c r="H199">
        <v>184.4506</v>
      </c>
      <c r="I199">
        <v>335.8235</v>
      </c>
      <c r="J199">
        <v>140.944</v>
      </c>
      <c r="K199" s="2">
        <v>0.2</v>
      </c>
      <c r="L199">
        <v>227.3982</v>
      </c>
      <c r="M199" s="2">
        <v>0.8</v>
      </c>
      <c r="N199">
        <v>86.45418</v>
      </c>
      <c r="O199" s="2">
        <v>0.6</v>
      </c>
      <c r="Q199" s="2"/>
    </row>
    <row r="200" spans="1:17" ht="12.75">
      <c r="A200" t="s">
        <v>300</v>
      </c>
      <c r="B200" t="s">
        <v>753</v>
      </c>
      <c r="C200" t="s">
        <v>805</v>
      </c>
      <c r="D200" t="s">
        <v>100</v>
      </c>
      <c r="E200" t="s">
        <v>437</v>
      </c>
      <c r="F200">
        <v>1</v>
      </c>
      <c r="G200">
        <v>23.60071</v>
      </c>
      <c r="H200">
        <v>186.9249</v>
      </c>
      <c r="I200">
        <v>340.3252</v>
      </c>
      <c r="J200">
        <v>143.1912</v>
      </c>
      <c r="K200" s="2">
        <v>0.2</v>
      </c>
      <c r="L200">
        <v>230.4208</v>
      </c>
      <c r="M200" s="2">
        <v>0.8</v>
      </c>
      <c r="N200">
        <v>87.22955</v>
      </c>
      <c r="O200" s="2">
        <v>0.6</v>
      </c>
      <c r="Q200" s="2"/>
    </row>
    <row r="201" spans="1:17" ht="12.75">
      <c r="A201" t="s">
        <v>301</v>
      </c>
      <c r="B201" t="s">
        <v>754</v>
      </c>
      <c r="C201" t="s">
        <v>805</v>
      </c>
      <c r="D201" t="s">
        <v>100</v>
      </c>
      <c r="E201" t="s">
        <v>440</v>
      </c>
      <c r="F201">
        <v>1</v>
      </c>
      <c r="G201">
        <v>24.42044</v>
      </c>
      <c r="H201">
        <v>189.4161</v>
      </c>
      <c r="I201">
        <v>344.9425</v>
      </c>
      <c r="J201">
        <v>145.1727</v>
      </c>
      <c r="K201" s="2">
        <v>0.2</v>
      </c>
      <c r="L201">
        <v>233.0358</v>
      </c>
      <c r="M201" s="2">
        <v>0.8</v>
      </c>
      <c r="N201">
        <v>87.86311</v>
      </c>
      <c r="O201" s="2">
        <v>0.6</v>
      </c>
      <c r="Q201" s="2"/>
    </row>
    <row r="202" spans="1:17" ht="12.75">
      <c r="A202" t="s">
        <v>302</v>
      </c>
      <c r="B202" t="s">
        <v>755</v>
      </c>
      <c r="C202" t="s">
        <v>805</v>
      </c>
      <c r="D202" t="s">
        <v>100</v>
      </c>
      <c r="E202" t="s">
        <v>441</v>
      </c>
      <c r="F202">
        <v>1</v>
      </c>
      <c r="G202">
        <v>25.17068</v>
      </c>
      <c r="H202">
        <v>191.924</v>
      </c>
      <c r="I202">
        <v>349.6748</v>
      </c>
      <c r="J202">
        <v>147.3385</v>
      </c>
      <c r="K202" s="2">
        <v>0.2</v>
      </c>
      <c r="L202">
        <v>235.633</v>
      </c>
      <c r="M202" s="2">
        <v>0.8</v>
      </c>
      <c r="N202">
        <v>88.29448</v>
      </c>
      <c r="O202" s="2">
        <v>0.6</v>
      </c>
      <c r="Q202" s="2"/>
    </row>
    <row r="203" spans="1:17" ht="12.75">
      <c r="A203" t="s">
        <v>303</v>
      </c>
      <c r="B203" t="s">
        <v>756</v>
      </c>
      <c r="C203" t="s">
        <v>805</v>
      </c>
      <c r="D203" t="s">
        <v>100</v>
      </c>
      <c r="E203" t="s">
        <v>442</v>
      </c>
      <c r="F203">
        <v>1</v>
      </c>
      <c r="G203">
        <v>25.8518</v>
      </c>
      <c r="H203">
        <v>194.4485</v>
      </c>
      <c r="I203">
        <v>354.5214</v>
      </c>
      <c r="J203">
        <v>149.6996</v>
      </c>
      <c r="K203" s="2">
        <v>0.2</v>
      </c>
      <c r="L203">
        <v>238.9578</v>
      </c>
      <c r="M203" s="2">
        <v>0.8</v>
      </c>
      <c r="N203">
        <v>89.25812</v>
      </c>
      <c r="O203" s="2">
        <v>0.6</v>
      </c>
      <c r="Q203" s="2"/>
    </row>
    <row r="204" spans="1:17" ht="12.75">
      <c r="A204" t="s">
        <v>304</v>
      </c>
      <c r="B204" t="s">
        <v>757</v>
      </c>
      <c r="C204" t="s">
        <v>805</v>
      </c>
      <c r="D204" t="s">
        <v>100</v>
      </c>
      <c r="E204" t="s">
        <v>443</v>
      </c>
      <c r="F204">
        <v>1</v>
      </c>
      <c r="G204">
        <v>26.46421</v>
      </c>
      <c r="H204">
        <v>196.9896</v>
      </c>
      <c r="I204">
        <v>359.4814</v>
      </c>
      <c r="J204">
        <v>152.0103</v>
      </c>
      <c r="K204" s="2">
        <v>0.2</v>
      </c>
      <c r="L204">
        <v>242.1929</v>
      </c>
      <c r="M204" s="2">
        <v>0.8</v>
      </c>
      <c r="N204">
        <v>90.18254</v>
      </c>
      <c r="O204" s="2">
        <v>0.6</v>
      </c>
      <c r="Q204" s="2"/>
    </row>
    <row r="205" spans="1:17" ht="12.75">
      <c r="A205" t="s">
        <v>305</v>
      </c>
      <c r="B205" t="s">
        <v>758</v>
      </c>
      <c r="C205" t="s">
        <v>805</v>
      </c>
      <c r="D205" t="s">
        <v>100</v>
      </c>
      <c r="E205" t="s">
        <v>444</v>
      </c>
      <c r="F205">
        <v>1</v>
      </c>
      <c r="G205">
        <v>27.0083</v>
      </c>
      <c r="H205">
        <v>199.547</v>
      </c>
      <c r="I205">
        <v>364.5542</v>
      </c>
      <c r="J205">
        <v>153.3716</v>
      </c>
      <c r="K205" s="2">
        <v>0.2</v>
      </c>
      <c r="L205">
        <v>245.3808</v>
      </c>
      <c r="M205" s="2">
        <v>0.8</v>
      </c>
      <c r="N205">
        <v>92.0092</v>
      </c>
      <c r="O205" s="2">
        <v>0.6</v>
      </c>
      <c r="Q205" s="2"/>
    </row>
    <row r="206" spans="1:17" ht="12.75">
      <c r="A206" t="s">
        <v>306</v>
      </c>
      <c r="B206" t="s">
        <v>759</v>
      </c>
      <c r="C206" t="s">
        <v>805</v>
      </c>
      <c r="D206" t="s">
        <v>100</v>
      </c>
      <c r="E206" t="s">
        <v>445</v>
      </c>
      <c r="F206">
        <v>1</v>
      </c>
      <c r="G206">
        <v>27.48447</v>
      </c>
      <c r="H206">
        <v>202.1206</v>
      </c>
      <c r="I206">
        <v>369.739</v>
      </c>
      <c r="J206">
        <v>155.8392</v>
      </c>
      <c r="K206" s="2">
        <v>0.2</v>
      </c>
      <c r="L206">
        <v>248.4936</v>
      </c>
      <c r="M206" s="2">
        <v>0.8</v>
      </c>
      <c r="N206">
        <v>92.65434</v>
      </c>
      <c r="O206" s="2">
        <v>0.6</v>
      </c>
      <c r="Q206" s="2"/>
    </row>
    <row r="207" spans="1:17" ht="12.75">
      <c r="A207" t="s">
        <v>307</v>
      </c>
      <c r="B207" t="s">
        <v>760</v>
      </c>
      <c r="C207" t="s">
        <v>805</v>
      </c>
      <c r="D207" t="s">
        <v>100</v>
      </c>
      <c r="E207" t="s">
        <v>446</v>
      </c>
      <c r="F207">
        <v>1</v>
      </c>
      <c r="G207">
        <v>27.89312</v>
      </c>
      <c r="H207">
        <v>204.7104</v>
      </c>
      <c r="I207">
        <v>375.0351</v>
      </c>
      <c r="J207">
        <v>157.8158</v>
      </c>
      <c r="K207" s="2">
        <v>0.2</v>
      </c>
      <c r="L207">
        <v>251.9239</v>
      </c>
      <c r="M207" s="2">
        <v>0.8</v>
      </c>
      <c r="N207">
        <v>94.10814</v>
      </c>
      <c r="O207" s="2">
        <v>0.6</v>
      </c>
      <c r="Q207" s="2"/>
    </row>
    <row r="208" spans="1:17" ht="12.75">
      <c r="A208" t="s">
        <v>308</v>
      </c>
      <c r="B208" t="s">
        <v>761</v>
      </c>
      <c r="C208" t="s">
        <v>805</v>
      </c>
      <c r="D208" t="s">
        <v>100</v>
      </c>
      <c r="E208" t="s">
        <v>447</v>
      </c>
      <c r="F208">
        <v>1</v>
      </c>
      <c r="G208">
        <v>27.86866</v>
      </c>
      <c r="H208">
        <v>210.1459</v>
      </c>
      <c r="I208">
        <v>401.7148</v>
      </c>
      <c r="J208">
        <v>161.1059</v>
      </c>
      <c r="K208" s="2">
        <v>0.2</v>
      </c>
      <c r="L208">
        <v>256.6938</v>
      </c>
      <c r="M208" s="2">
        <v>0.8</v>
      </c>
      <c r="N208">
        <v>95.58794</v>
      </c>
      <c r="O208" s="2">
        <v>0.6</v>
      </c>
      <c r="Q208" s="2"/>
    </row>
    <row r="209" spans="1:17" ht="12.75">
      <c r="A209" t="s">
        <v>309</v>
      </c>
      <c r="B209" t="s">
        <v>762</v>
      </c>
      <c r="C209" t="s">
        <v>805</v>
      </c>
      <c r="D209" t="s">
        <v>100</v>
      </c>
      <c r="E209" t="s">
        <v>448</v>
      </c>
      <c r="F209">
        <v>1</v>
      </c>
      <c r="G209">
        <v>27.83999</v>
      </c>
      <c r="H209">
        <v>210.2112</v>
      </c>
      <c r="I209">
        <v>401.8752</v>
      </c>
      <c r="J209">
        <v>161.1824</v>
      </c>
      <c r="K209" s="2">
        <v>0.2</v>
      </c>
      <c r="L209">
        <v>256.7583</v>
      </c>
      <c r="M209" s="2">
        <v>0.8</v>
      </c>
      <c r="N209">
        <v>95.57591</v>
      </c>
      <c r="O209" s="2">
        <v>0.6</v>
      </c>
      <c r="Q209" s="2"/>
    </row>
    <row r="210" spans="1:17" ht="12.75">
      <c r="A210" t="s">
        <v>310</v>
      </c>
      <c r="B210" t="s">
        <v>780</v>
      </c>
      <c r="C210" t="s">
        <v>805</v>
      </c>
      <c r="D210" t="s">
        <v>19</v>
      </c>
      <c r="E210" t="s">
        <v>810</v>
      </c>
      <c r="F210">
        <v>1</v>
      </c>
      <c r="G210">
        <v>-15.80895</v>
      </c>
      <c r="H210">
        <v>32.59797</v>
      </c>
      <c r="I210">
        <v>96.01414</v>
      </c>
      <c r="J210">
        <v>10.96381</v>
      </c>
      <c r="K210" s="2">
        <v>0.2</v>
      </c>
      <c r="L210">
        <v>54.65458</v>
      </c>
      <c r="M210" s="2">
        <v>0.8</v>
      </c>
      <c r="N210">
        <v>43.69077</v>
      </c>
      <c r="O210" s="2">
        <v>0.6</v>
      </c>
      <c r="Q210" s="2"/>
    </row>
    <row r="211" spans="1:17" ht="12.75">
      <c r="A211" t="s">
        <v>311</v>
      </c>
      <c r="B211" t="s">
        <v>781</v>
      </c>
      <c r="C211" t="s">
        <v>805</v>
      </c>
      <c r="D211" t="s">
        <v>19</v>
      </c>
      <c r="E211" t="s">
        <v>534</v>
      </c>
      <c r="F211">
        <v>1</v>
      </c>
      <c r="G211" s="21">
        <v>0.06980021</v>
      </c>
      <c r="H211">
        <v>6.005888</v>
      </c>
      <c r="I211">
        <v>14.60784</v>
      </c>
      <c r="J211">
        <v>2.995955</v>
      </c>
      <c r="K211" s="2">
        <v>0.2</v>
      </c>
      <c r="L211">
        <v>9.000647</v>
      </c>
      <c r="M211" s="2">
        <v>0.8</v>
      </c>
      <c r="N211">
        <v>6.004692</v>
      </c>
      <c r="O211" s="2">
        <v>0.6</v>
      </c>
      <c r="Q211" s="2"/>
    </row>
    <row r="212" spans="1:17" ht="12.75">
      <c r="A212" t="s">
        <v>312</v>
      </c>
      <c r="B212" t="s">
        <v>782</v>
      </c>
      <c r="C212" t="s">
        <v>805</v>
      </c>
      <c r="D212" t="s">
        <v>19</v>
      </c>
      <c r="E212" t="s">
        <v>535</v>
      </c>
      <c r="F212">
        <v>1</v>
      </c>
      <c r="G212">
        <v>-9.487506</v>
      </c>
      <c r="H212" s="21">
        <v>10.0011</v>
      </c>
      <c r="I212">
        <v>29.81114</v>
      </c>
      <c r="J212">
        <v>2.6236</v>
      </c>
      <c r="K212" s="2">
        <v>0.2</v>
      </c>
      <c r="L212">
        <v>17.33328</v>
      </c>
      <c r="M212" s="2">
        <v>0.8</v>
      </c>
      <c r="N212">
        <v>14.70968</v>
      </c>
      <c r="O212" s="2">
        <v>0.6</v>
      </c>
      <c r="Q212" s="2"/>
    </row>
    <row r="213" spans="1:17" ht="12.75">
      <c r="A213" t="s">
        <v>313</v>
      </c>
      <c r="B213" t="s">
        <v>784</v>
      </c>
      <c r="C213" t="s">
        <v>805</v>
      </c>
      <c r="D213" t="s">
        <v>19</v>
      </c>
      <c r="E213" t="s">
        <v>536</v>
      </c>
      <c r="F213">
        <v>1</v>
      </c>
      <c r="G213" s="21">
        <v>0.00629733</v>
      </c>
      <c r="H213">
        <v>19.99994</v>
      </c>
      <c r="I213">
        <v>58.51421</v>
      </c>
      <c r="J213">
        <v>6.315043</v>
      </c>
      <c r="K213" s="2">
        <v>0.2</v>
      </c>
      <c r="L213">
        <v>33.10257</v>
      </c>
      <c r="M213" s="2">
        <v>0.8</v>
      </c>
      <c r="N213">
        <v>26.78753</v>
      </c>
      <c r="O213" s="2">
        <v>0.6</v>
      </c>
      <c r="Q213" s="2"/>
    </row>
    <row r="214" spans="1:17" ht="12.75">
      <c r="A214" t="s">
        <v>314</v>
      </c>
      <c r="B214" t="s">
        <v>786</v>
      </c>
      <c r="C214" t="s">
        <v>805</v>
      </c>
      <c r="D214" t="s">
        <v>19</v>
      </c>
      <c r="E214" t="s">
        <v>82</v>
      </c>
      <c r="F214">
        <v>1</v>
      </c>
      <c r="G214">
        <v>-21.61345</v>
      </c>
      <c r="H214" s="21">
        <v>-0.0004973327</v>
      </c>
      <c r="I214">
        <v>21.31816</v>
      </c>
      <c r="J214">
        <v>-8.06577</v>
      </c>
      <c r="K214" s="2">
        <v>0.2</v>
      </c>
      <c r="L214">
        <v>8.033373</v>
      </c>
      <c r="M214" s="2">
        <v>0.8</v>
      </c>
      <c r="N214">
        <v>16.09914</v>
      </c>
      <c r="O214" s="2">
        <v>0.6</v>
      </c>
      <c r="Q214" s="2"/>
    </row>
    <row r="215" spans="1:17" ht="12.75">
      <c r="A215" t="s">
        <v>315</v>
      </c>
      <c r="B215" t="s">
        <v>787</v>
      </c>
      <c r="C215" t="s">
        <v>805</v>
      </c>
      <c r="D215" t="s">
        <v>19</v>
      </c>
      <c r="E215" t="s">
        <v>112</v>
      </c>
      <c r="F215">
        <v>1</v>
      </c>
      <c r="G215">
        <v>-20.57626</v>
      </c>
      <c r="H215">
        <v>21.93722</v>
      </c>
      <c r="I215">
        <v>64.37522</v>
      </c>
      <c r="J215">
        <v>5.801964</v>
      </c>
      <c r="K215" s="2">
        <v>0.2</v>
      </c>
      <c r="L215">
        <v>38.04141</v>
      </c>
      <c r="M215" s="2">
        <v>0.8</v>
      </c>
      <c r="N215">
        <v>32.23945</v>
      </c>
      <c r="O215" s="2">
        <v>0.6</v>
      </c>
      <c r="Q215" s="2"/>
    </row>
    <row r="216" spans="1:17" ht="12.75">
      <c r="A216" t="s">
        <v>316</v>
      </c>
      <c r="B216" t="s">
        <v>788</v>
      </c>
      <c r="C216" t="s">
        <v>805</v>
      </c>
      <c r="D216" t="s">
        <v>19</v>
      </c>
      <c r="E216" t="s">
        <v>806</v>
      </c>
      <c r="F216">
        <v>1</v>
      </c>
      <c r="G216">
        <v>0</v>
      </c>
      <c r="H216">
        <v>0</v>
      </c>
      <c r="I216">
        <v>0</v>
      </c>
      <c r="J216">
        <v>0</v>
      </c>
      <c r="K216" s="2">
        <v>0.2</v>
      </c>
      <c r="L216">
        <v>0</v>
      </c>
      <c r="M216" s="2">
        <v>0.8</v>
      </c>
      <c r="N216">
        <v>0</v>
      </c>
      <c r="O216" s="2">
        <v>0.6</v>
      </c>
      <c r="Q216" s="2"/>
    </row>
    <row r="217" spans="1:17" ht="12.75">
      <c r="A217" t="s">
        <v>317</v>
      </c>
      <c r="B217" t="s">
        <v>789</v>
      </c>
      <c r="C217" t="s">
        <v>805</v>
      </c>
      <c r="D217" t="s">
        <v>19</v>
      </c>
      <c r="E217" t="s">
        <v>537</v>
      </c>
      <c r="F217">
        <v>1</v>
      </c>
      <c r="G217" s="21">
        <v>0.09249459</v>
      </c>
      <c r="H217">
        <v>6.005879</v>
      </c>
      <c r="I217">
        <v>14.80974</v>
      </c>
      <c r="J217">
        <v>3.00252</v>
      </c>
      <c r="K217" s="2">
        <v>0.2</v>
      </c>
      <c r="L217">
        <v>8.999871</v>
      </c>
      <c r="M217" s="2">
        <v>0.8</v>
      </c>
      <c r="N217">
        <v>5.997351</v>
      </c>
      <c r="O217" s="2">
        <v>0.6</v>
      </c>
      <c r="Q217" s="2"/>
    </row>
    <row r="218" spans="1:17" ht="12.75">
      <c r="A218" t="s">
        <v>6</v>
      </c>
      <c r="B218" t="s">
        <v>790</v>
      </c>
      <c r="C218" t="s">
        <v>805</v>
      </c>
      <c r="D218" t="s">
        <v>19</v>
      </c>
      <c r="E218" t="s">
        <v>538</v>
      </c>
      <c r="F218">
        <v>1</v>
      </c>
      <c r="G218">
        <v>0</v>
      </c>
      <c r="H218" s="21">
        <v>0.6865898</v>
      </c>
      <c r="I218">
        <v>14.65711</v>
      </c>
      <c r="J218">
        <v>0</v>
      </c>
      <c r="K218" s="2">
        <v>0.2</v>
      </c>
      <c r="L218">
        <v>0</v>
      </c>
      <c r="M218" s="2">
        <v>0.8</v>
      </c>
      <c r="N218">
        <v>0</v>
      </c>
      <c r="O218" s="2">
        <v>0.6</v>
      </c>
      <c r="Q218" s="2"/>
    </row>
    <row r="219" spans="1:17" ht="12.75">
      <c r="A219" t="s">
        <v>7</v>
      </c>
      <c r="B219" t="s">
        <v>817</v>
      </c>
      <c r="C219" t="s">
        <v>805</v>
      </c>
      <c r="D219" t="s">
        <v>19</v>
      </c>
      <c r="E219" t="s">
        <v>539</v>
      </c>
      <c r="F219">
        <v>1</v>
      </c>
      <c r="G219">
        <v>-18.64739</v>
      </c>
      <c r="H219">
        <v>26.66783</v>
      </c>
      <c r="I219">
        <v>78.22891</v>
      </c>
      <c r="J219">
        <v>8.257493</v>
      </c>
      <c r="K219" s="2">
        <v>0.2</v>
      </c>
      <c r="L219">
        <v>45.35083</v>
      </c>
      <c r="M219" s="2">
        <v>0.8</v>
      </c>
      <c r="N219">
        <v>37.09333</v>
      </c>
      <c r="O219" s="2">
        <v>0.6</v>
      </c>
      <c r="Q219" s="2"/>
    </row>
    <row r="220" spans="1:17" ht="12.75">
      <c r="A220" t="s">
        <v>8</v>
      </c>
      <c r="B220" t="s">
        <v>792</v>
      </c>
      <c r="C220" t="s">
        <v>805</v>
      </c>
      <c r="D220" t="s">
        <v>19</v>
      </c>
      <c r="E220" t="s">
        <v>540</v>
      </c>
      <c r="F220">
        <v>1</v>
      </c>
      <c r="G220">
        <v>0.7860687</v>
      </c>
      <c r="H220">
        <v>29.99868</v>
      </c>
      <c r="I220">
        <v>72.94438</v>
      </c>
      <c r="J220">
        <v>14.98317</v>
      </c>
      <c r="K220" s="2">
        <v>0.2</v>
      </c>
      <c r="L220">
        <v>44.99077</v>
      </c>
      <c r="M220" s="2">
        <v>0.8</v>
      </c>
      <c r="N220">
        <v>30.0076</v>
      </c>
      <c r="O220" s="2">
        <v>0.6</v>
      </c>
      <c r="Q220" s="2"/>
    </row>
    <row r="221" spans="1:17" ht="12.75">
      <c r="A221" t="s">
        <v>9</v>
      </c>
      <c r="B221" t="s">
        <v>794</v>
      </c>
      <c r="C221" t="s">
        <v>805</v>
      </c>
      <c r="D221" t="s">
        <v>19</v>
      </c>
      <c r="E221" t="s">
        <v>541</v>
      </c>
      <c r="F221">
        <v>1</v>
      </c>
      <c r="G221">
        <v>-7.406928</v>
      </c>
      <c r="H221">
        <v>2.541585</v>
      </c>
      <c r="I221">
        <v>14.80724</v>
      </c>
      <c r="J221">
        <v>-1.728547</v>
      </c>
      <c r="K221" s="2">
        <v>0.2</v>
      </c>
      <c r="L221">
        <v>6.888073</v>
      </c>
      <c r="M221" s="2">
        <v>0.8</v>
      </c>
      <c r="N221">
        <v>8.616619</v>
      </c>
      <c r="O221" s="2">
        <v>0.6</v>
      </c>
      <c r="Q221" s="2"/>
    </row>
    <row r="222" spans="1:17" ht="12.75">
      <c r="A222" t="s">
        <v>10</v>
      </c>
      <c r="B222" t="s">
        <v>797</v>
      </c>
      <c r="C222" t="s">
        <v>805</v>
      </c>
      <c r="D222" t="s">
        <v>19</v>
      </c>
      <c r="E222" t="s">
        <v>542</v>
      </c>
      <c r="F222">
        <v>1</v>
      </c>
      <c r="G222">
        <v>0</v>
      </c>
      <c r="H222">
        <v>4.63797</v>
      </c>
      <c r="I222">
        <v>93.16202</v>
      </c>
      <c r="J222">
        <v>0</v>
      </c>
      <c r="K222" s="2">
        <v>0.2</v>
      </c>
      <c r="L222">
        <v>0</v>
      </c>
      <c r="M222" s="2">
        <v>0.8</v>
      </c>
      <c r="N222">
        <v>0</v>
      </c>
      <c r="O222" s="2">
        <v>0.6</v>
      </c>
      <c r="Q222" s="2"/>
    </row>
    <row r="223" spans="1:17" ht="12.75">
      <c r="A223" t="s">
        <v>11</v>
      </c>
      <c r="B223" t="s">
        <v>795</v>
      </c>
      <c r="C223" t="s">
        <v>805</v>
      </c>
      <c r="D223" t="s">
        <v>19</v>
      </c>
      <c r="E223" t="s">
        <v>543</v>
      </c>
      <c r="F223">
        <v>1</v>
      </c>
      <c r="G223" s="21">
        <v>0.06951021</v>
      </c>
      <c r="H223">
        <v>12.01274</v>
      </c>
      <c r="I223">
        <v>29.69711</v>
      </c>
      <c r="J223" s="21">
        <v>6.00248</v>
      </c>
      <c r="K223" s="2">
        <v>0.2</v>
      </c>
      <c r="L223">
        <v>17.99289</v>
      </c>
      <c r="M223" s="2">
        <v>0.8</v>
      </c>
      <c r="N223">
        <v>11.99041</v>
      </c>
      <c r="O223" s="2">
        <v>0.6</v>
      </c>
      <c r="Q223" s="2"/>
    </row>
    <row r="224" spans="1:17" ht="12.75">
      <c r="A224" t="s">
        <v>12</v>
      </c>
      <c r="B224" t="s">
        <v>796</v>
      </c>
      <c r="C224" t="s">
        <v>805</v>
      </c>
      <c r="D224" t="s">
        <v>19</v>
      </c>
      <c r="E224" t="s">
        <v>544</v>
      </c>
      <c r="F224">
        <v>1</v>
      </c>
      <c r="G224" s="21">
        <v>0.00312381</v>
      </c>
      <c r="H224">
        <v>5.08316</v>
      </c>
      <c r="I224">
        <v>14.94907</v>
      </c>
      <c r="J224">
        <v>1.60922</v>
      </c>
      <c r="K224" s="2">
        <v>0.2</v>
      </c>
      <c r="L224">
        <v>8.415766</v>
      </c>
      <c r="M224" s="2">
        <v>0.8</v>
      </c>
      <c r="N224">
        <v>6.806546</v>
      </c>
      <c r="O224" s="2">
        <v>0.6</v>
      </c>
      <c r="Q224" s="2"/>
    </row>
    <row r="225" spans="1:17" ht="12.75">
      <c r="A225" t="s">
        <v>13</v>
      </c>
      <c r="B225" t="s">
        <v>799</v>
      </c>
      <c r="C225" t="s">
        <v>805</v>
      </c>
      <c r="D225" t="s">
        <v>19</v>
      </c>
      <c r="E225" t="s">
        <v>545</v>
      </c>
      <c r="F225">
        <v>1</v>
      </c>
      <c r="G225">
        <v>0</v>
      </c>
      <c r="H225">
        <v>1.951304</v>
      </c>
      <c r="I225">
        <v>14.72134</v>
      </c>
      <c r="J225">
        <v>0</v>
      </c>
      <c r="K225" s="2">
        <v>0.2</v>
      </c>
      <c r="L225">
        <v>4.533981</v>
      </c>
      <c r="M225" s="2">
        <v>0.8</v>
      </c>
      <c r="N225">
        <v>4.533981</v>
      </c>
      <c r="O225" s="2">
        <v>0.6</v>
      </c>
      <c r="Q225" s="2"/>
    </row>
    <row r="226" spans="1:17" ht="12.75">
      <c r="A226" t="s">
        <v>14</v>
      </c>
      <c r="B226" t="s">
        <v>800</v>
      </c>
      <c r="C226" t="s">
        <v>805</v>
      </c>
      <c r="D226" t="s">
        <v>19</v>
      </c>
      <c r="E226" t="s">
        <v>546</v>
      </c>
      <c r="F226">
        <v>1</v>
      </c>
      <c r="G226">
        <v>-8.277923</v>
      </c>
      <c r="H226">
        <v>12.23007</v>
      </c>
      <c r="I226">
        <v>35.87109</v>
      </c>
      <c r="J226">
        <v>3.776753</v>
      </c>
      <c r="K226" s="2">
        <v>0.2</v>
      </c>
      <c r="L226">
        <v>20.76872</v>
      </c>
      <c r="M226" s="2">
        <v>0.8</v>
      </c>
      <c r="N226">
        <v>16.99197</v>
      </c>
      <c r="O226" s="2">
        <v>0.6</v>
      </c>
      <c r="Q226" s="2"/>
    </row>
    <row r="227" spans="1:17" ht="12.75">
      <c r="A227" t="s">
        <v>15</v>
      </c>
      <c r="B227" t="s">
        <v>802</v>
      </c>
      <c r="C227" t="s">
        <v>805</v>
      </c>
      <c r="D227" t="s">
        <v>19</v>
      </c>
      <c r="E227" t="s">
        <v>807</v>
      </c>
      <c r="F227">
        <v>1</v>
      </c>
      <c r="G227">
        <v>-45.26483</v>
      </c>
      <c r="H227">
        <v>7.857009</v>
      </c>
      <c r="I227">
        <v>68.18573</v>
      </c>
      <c r="J227">
        <v>-13.84465</v>
      </c>
      <c r="K227" s="2">
        <v>0.2</v>
      </c>
      <c r="L227">
        <v>29.84641</v>
      </c>
      <c r="M227" s="2">
        <v>0.8</v>
      </c>
      <c r="N227">
        <v>43.69107</v>
      </c>
      <c r="O227" s="2">
        <v>0.6</v>
      </c>
      <c r="Q227" s="2"/>
    </row>
    <row r="228" spans="1:17" ht="12.75">
      <c r="A228" t="s">
        <v>16</v>
      </c>
      <c r="B228" t="s">
        <v>803</v>
      </c>
      <c r="C228" t="s">
        <v>805</v>
      </c>
      <c r="D228" t="s">
        <v>19</v>
      </c>
      <c r="E228" t="s">
        <v>808</v>
      </c>
      <c r="F228">
        <v>1</v>
      </c>
      <c r="G228">
        <v>-3.912647</v>
      </c>
      <c r="H228">
        <v>4.62525</v>
      </c>
      <c r="I228">
        <v>13.55714</v>
      </c>
      <c r="J228">
        <v>1.314734</v>
      </c>
      <c r="K228" s="2">
        <v>0.2</v>
      </c>
      <c r="L228">
        <v>7.941006</v>
      </c>
      <c r="M228" s="2">
        <v>0.8</v>
      </c>
      <c r="N228">
        <v>6.626272</v>
      </c>
      <c r="O228" s="2">
        <v>0.6</v>
      </c>
      <c r="Q228" s="2"/>
    </row>
    <row r="229" spans="1:17" ht="12.75">
      <c r="A229" t="s">
        <v>17</v>
      </c>
      <c r="B229" t="s">
        <v>804</v>
      </c>
      <c r="C229" t="s">
        <v>805</v>
      </c>
      <c r="D229" t="s">
        <v>19</v>
      </c>
      <c r="E229" t="s">
        <v>809</v>
      </c>
      <c r="F229">
        <v>1</v>
      </c>
      <c r="G229">
        <v>0</v>
      </c>
      <c r="H229">
        <v>5.37153</v>
      </c>
      <c r="I229">
        <v>98.24024</v>
      </c>
      <c r="J229">
        <v>0</v>
      </c>
      <c r="K229" s="2">
        <v>0.2</v>
      </c>
      <c r="L229">
        <v>0</v>
      </c>
      <c r="M229" s="2">
        <v>0.8</v>
      </c>
      <c r="N229">
        <v>0</v>
      </c>
      <c r="O229" s="2">
        <v>0.6</v>
      </c>
      <c r="Q229" s="2"/>
    </row>
    <row r="230" spans="1:17" ht="12.75">
      <c r="A230" t="s">
        <v>18</v>
      </c>
      <c r="B230" t="s">
        <v>804</v>
      </c>
      <c r="C230" t="s">
        <v>805</v>
      </c>
      <c r="D230" t="s">
        <v>19</v>
      </c>
      <c r="E230" t="s">
        <v>809</v>
      </c>
      <c r="F230">
        <v>1</v>
      </c>
      <c r="G230">
        <v>-2.907753</v>
      </c>
      <c r="H230">
        <v>3.333395</v>
      </c>
      <c r="I230">
        <v>9.854203</v>
      </c>
      <c r="J230">
        <v>0.9452471</v>
      </c>
      <c r="K230" s="2">
        <v>0.2</v>
      </c>
      <c r="L230">
        <v>5.728425</v>
      </c>
      <c r="M230" s="2">
        <v>0.8</v>
      </c>
      <c r="N230">
        <v>4.783177</v>
      </c>
      <c r="O230" s="2">
        <v>0.6</v>
      </c>
      <c r="Q230" s="2"/>
    </row>
    <row r="231" spans="11:17" ht="12.75">
      <c r="K231" s="2"/>
      <c r="M231" s="2"/>
      <c r="O231" s="2"/>
      <c r="Q231" s="2"/>
    </row>
    <row r="232" spans="11:17" ht="12.75">
      <c r="K232" s="2"/>
      <c r="M232" s="2"/>
      <c r="O232" s="2"/>
      <c r="Q232" s="2"/>
    </row>
    <row r="233" spans="10:17" ht="12.75">
      <c r="J233" s="21"/>
      <c r="K233" s="2"/>
      <c r="M233" s="2"/>
      <c r="O233" s="2"/>
      <c r="Q233" s="2"/>
    </row>
    <row r="234" spans="11:17" ht="12.75">
      <c r="K234" s="2"/>
      <c r="M234" s="2"/>
      <c r="O234" s="2"/>
      <c r="Q234" s="2"/>
    </row>
    <row r="235" spans="7:17" ht="12.75">
      <c r="G235" s="21"/>
      <c r="K235" s="2"/>
      <c r="M235" s="2"/>
      <c r="O235" s="2"/>
      <c r="Q235" s="2"/>
    </row>
    <row r="236" spans="11:17" ht="12.75">
      <c r="K236" s="2"/>
      <c r="M236" s="2"/>
      <c r="O236" s="2"/>
      <c r="Q236" s="2"/>
    </row>
    <row r="237" spans="11:17" ht="12.75">
      <c r="K237" s="2"/>
      <c r="M237" s="2"/>
      <c r="O237" s="2"/>
      <c r="Q237" s="2"/>
    </row>
    <row r="238" spans="11:17" ht="12.75">
      <c r="K238" s="2"/>
      <c r="M238" s="2"/>
      <c r="O238" s="2"/>
      <c r="Q238" s="2"/>
    </row>
    <row r="239" spans="11:17" ht="12.75">
      <c r="K239" s="2"/>
      <c r="M239" s="2"/>
      <c r="O239" s="2"/>
      <c r="Q239" s="2"/>
    </row>
    <row r="240" spans="11:17" ht="12.75">
      <c r="K240" s="2"/>
      <c r="M240" s="2"/>
      <c r="O240" s="2"/>
      <c r="Q240" s="2"/>
    </row>
    <row r="241" spans="11:17" ht="12.75">
      <c r="K241" s="2"/>
      <c r="M241" s="2"/>
      <c r="O241" s="2"/>
      <c r="Q241" s="2"/>
    </row>
    <row r="242" spans="11:17" ht="12.75">
      <c r="K242" s="2"/>
      <c r="M242" s="2"/>
      <c r="O242" s="2"/>
      <c r="Q242" s="2"/>
    </row>
    <row r="243" spans="11:17" ht="12.75">
      <c r="K243" s="2"/>
      <c r="M243" s="2"/>
      <c r="O243" s="2"/>
      <c r="Q243" s="2"/>
    </row>
    <row r="244" spans="11:17" ht="12.75">
      <c r="K244" s="2"/>
      <c r="M244" s="2"/>
      <c r="O244" s="2"/>
      <c r="Q244" s="2"/>
    </row>
    <row r="245" spans="11:17" ht="12.75">
      <c r="K245" s="2"/>
      <c r="M245" s="2"/>
      <c r="O245" s="2"/>
      <c r="Q245" s="2"/>
    </row>
    <row r="246" spans="11:17" ht="12.75">
      <c r="K246" s="2"/>
      <c r="M246" s="2"/>
      <c r="O246" s="2"/>
      <c r="Q246" s="2"/>
    </row>
    <row r="247" spans="11:17" ht="12.75">
      <c r="K247" s="2"/>
      <c r="M247" s="2"/>
      <c r="O247" s="2"/>
      <c r="Q247" s="2"/>
    </row>
    <row r="248" spans="11:17" ht="12.75">
      <c r="K248" s="2"/>
      <c r="M248" s="2"/>
      <c r="O248" s="2"/>
      <c r="Q248" s="2"/>
    </row>
    <row r="249" spans="11:17" ht="12.75">
      <c r="K249" s="2"/>
      <c r="M249" s="2"/>
      <c r="O249" s="2"/>
      <c r="Q249" s="2"/>
    </row>
    <row r="250" spans="11:17" ht="12.75">
      <c r="K250" s="2"/>
      <c r="M250" s="2"/>
      <c r="O250" s="2"/>
      <c r="Q250" s="2"/>
    </row>
    <row r="251" spans="11:17" ht="12.75">
      <c r="K251" s="2"/>
      <c r="M251" s="2"/>
      <c r="O251" s="2"/>
      <c r="Q251" s="2"/>
    </row>
    <row r="252" spans="11:17" ht="12.75">
      <c r="K252" s="2"/>
      <c r="M252" s="2"/>
      <c r="O252" s="2"/>
      <c r="Q252" s="2"/>
    </row>
    <row r="253" spans="11:17" ht="12.75">
      <c r="K253" s="2"/>
      <c r="M253" s="2"/>
      <c r="O253" s="2"/>
      <c r="Q253" s="2"/>
    </row>
    <row r="254" spans="11:17" ht="12.75">
      <c r="K254" s="2"/>
      <c r="M254" s="2"/>
      <c r="O254" s="2"/>
      <c r="Q254" s="2"/>
    </row>
    <row r="255" spans="11:17" ht="12.75">
      <c r="K255" s="2"/>
      <c r="M255" s="2"/>
      <c r="O255" s="2"/>
      <c r="Q255" s="2"/>
    </row>
    <row r="256" spans="11:17" ht="12.75">
      <c r="K256" s="2"/>
      <c r="M256" s="2"/>
      <c r="O256" s="2"/>
      <c r="Q256" s="2"/>
    </row>
    <row r="257" spans="11:17" ht="12.75">
      <c r="K257" s="2"/>
      <c r="M257" s="2"/>
      <c r="O257" s="2"/>
      <c r="Q257" s="2"/>
    </row>
    <row r="258" spans="11:17" ht="12.75">
      <c r="K258" s="2"/>
      <c r="M258" s="2"/>
      <c r="O258" s="2"/>
      <c r="Q258" s="2"/>
    </row>
    <row r="259" spans="11:17" ht="12.75">
      <c r="K259" s="2"/>
      <c r="M259" s="2"/>
      <c r="O259" s="2"/>
      <c r="Q259" s="2"/>
    </row>
    <row r="260" spans="7:17" ht="12.75">
      <c r="G260" s="21"/>
      <c r="K260" s="2"/>
      <c r="M260" s="2"/>
      <c r="O260" s="2"/>
      <c r="Q260" s="2"/>
    </row>
    <row r="261" spans="11:17" ht="12.75">
      <c r="K261" s="2"/>
      <c r="M261" s="2"/>
      <c r="O261" s="2"/>
      <c r="Q261" s="2"/>
    </row>
    <row r="262" spans="11:17" ht="12.75">
      <c r="K262" s="2"/>
      <c r="M262" s="2"/>
      <c r="O262" s="2"/>
      <c r="Q262" s="2"/>
    </row>
    <row r="263" spans="11:17" ht="12.75">
      <c r="K263" s="2"/>
      <c r="M263" s="2"/>
      <c r="O263" s="2"/>
      <c r="Q263" s="2"/>
    </row>
    <row r="264" spans="11:17" ht="12.75">
      <c r="K264" s="2"/>
      <c r="M264" s="2"/>
      <c r="O264" s="2"/>
      <c r="Q264" s="2"/>
    </row>
    <row r="265" spans="11:17" ht="12.75">
      <c r="K265" s="2"/>
      <c r="M265" s="2"/>
      <c r="O265" s="2"/>
      <c r="Q265" s="2"/>
    </row>
    <row r="266" spans="11:17" ht="12.75">
      <c r="K266" s="2"/>
      <c r="M266" s="2"/>
      <c r="O266" s="2"/>
      <c r="Q266" s="2"/>
    </row>
    <row r="267" spans="11:17" ht="12.75">
      <c r="K267" s="2"/>
      <c r="M267" s="2"/>
      <c r="O267" s="2"/>
      <c r="Q267" s="2"/>
    </row>
    <row r="268" spans="11:17" ht="12.75">
      <c r="K268" s="2"/>
      <c r="M268" s="2"/>
      <c r="O268" s="2"/>
      <c r="Q268" s="2"/>
    </row>
    <row r="269" spans="11:17" ht="12.75">
      <c r="K269" s="2"/>
      <c r="M269" s="2"/>
      <c r="O269" s="2"/>
      <c r="Q269" s="2"/>
    </row>
    <row r="270" spans="11:17" ht="12.75">
      <c r="K270" s="2"/>
      <c r="M270" s="2"/>
      <c r="O270" s="2"/>
      <c r="Q270" s="2"/>
    </row>
    <row r="271" spans="11:17" ht="12.75">
      <c r="K271" s="2"/>
      <c r="M271" s="2"/>
      <c r="O271" s="2"/>
      <c r="Q271" s="2"/>
    </row>
    <row r="272" spans="11:17" ht="12.75">
      <c r="K272" s="2"/>
      <c r="M272" s="2"/>
      <c r="O272" s="2"/>
      <c r="Q272" s="2"/>
    </row>
    <row r="273" spans="11:17" ht="12.75">
      <c r="K273" s="2"/>
      <c r="M273" s="2"/>
      <c r="O273" s="2"/>
      <c r="Q273" s="2"/>
    </row>
    <row r="274" spans="11:17" ht="12.75">
      <c r="K274" s="2"/>
      <c r="M274" s="2"/>
      <c r="O274" s="2"/>
      <c r="Q274" s="2"/>
    </row>
    <row r="275" spans="11:17" ht="12.75">
      <c r="K275" s="2"/>
      <c r="M275" s="2"/>
      <c r="O275" s="2"/>
      <c r="Q275" s="2"/>
    </row>
    <row r="276" spans="11:17" ht="12.75">
      <c r="K276" s="2"/>
      <c r="M276" s="2"/>
      <c r="O276" s="2"/>
      <c r="Q276" s="2"/>
    </row>
    <row r="277" spans="11:17" ht="12.75">
      <c r="K277" s="2"/>
      <c r="M277" s="2"/>
      <c r="O277" s="2"/>
      <c r="Q277" s="2"/>
    </row>
    <row r="278" spans="11:17" ht="12.75">
      <c r="K278" s="2"/>
      <c r="M278" s="2"/>
      <c r="O278" s="2"/>
      <c r="Q278" s="2"/>
    </row>
    <row r="279" spans="11:17" ht="12.75">
      <c r="K279" s="2"/>
      <c r="M279" s="2"/>
      <c r="O279" s="2"/>
      <c r="Q279" s="2"/>
    </row>
    <row r="280" spans="11:17" ht="12.75">
      <c r="K280" s="2"/>
      <c r="M280" s="2"/>
      <c r="O280" s="2"/>
      <c r="Q280" s="2"/>
    </row>
    <row r="281" spans="11:17" ht="12.75">
      <c r="K281" s="2"/>
      <c r="M281" s="2"/>
      <c r="O281" s="2"/>
      <c r="Q281" s="2"/>
    </row>
    <row r="282" spans="11:17" ht="12.75">
      <c r="K282" s="2"/>
      <c r="M282" s="2"/>
      <c r="O282" s="2"/>
      <c r="Q282" s="2"/>
    </row>
    <row r="283" spans="11:17" ht="12.75">
      <c r="K283" s="2"/>
      <c r="M283" s="2"/>
      <c r="O283" s="2"/>
      <c r="Q283" s="2"/>
    </row>
    <row r="284" spans="11:17" ht="12.75">
      <c r="K284" s="2"/>
      <c r="M284" s="2"/>
      <c r="O284" s="2"/>
      <c r="Q284" s="2"/>
    </row>
    <row r="285" spans="11:17" ht="12.75">
      <c r="K285" s="2"/>
      <c r="M285" s="2"/>
      <c r="O285" s="2"/>
      <c r="Q285" s="2"/>
    </row>
    <row r="286" spans="11:17" ht="12.75">
      <c r="K286" s="2"/>
      <c r="M286" s="2"/>
      <c r="O286" s="2"/>
      <c r="Q286" s="2"/>
    </row>
    <row r="287" spans="11:17" ht="12.75">
      <c r="K287" s="2"/>
      <c r="M287" s="2"/>
      <c r="O287" s="2"/>
      <c r="Q287" s="2"/>
    </row>
    <row r="288" spans="11:17" ht="12.75">
      <c r="K288" s="2"/>
      <c r="M288" s="2"/>
      <c r="O288" s="2"/>
      <c r="Q288" s="2"/>
    </row>
    <row r="289" spans="11:17" ht="12.75">
      <c r="K289" s="2"/>
      <c r="M289" s="2"/>
      <c r="O289" s="2"/>
      <c r="Q289" s="2"/>
    </row>
    <row r="290" spans="11:17" ht="12.75">
      <c r="K290" s="2"/>
      <c r="M290" s="2"/>
      <c r="O290" s="2"/>
      <c r="Q290" s="2"/>
    </row>
    <row r="291" spans="11:17" ht="12.75">
      <c r="K291" s="2"/>
      <c r="M291" s="2"/>
      <c r="O291" s="2"/>
      <c r="Q291" s="2"/>
    </row>
    <row r="292" spans="11:17" ht="12.75">
      <c r="K292" s="2"/>
      <c r="M292" s="2"/>
      <c r="O292" s="2"/>
      <c r="Q292" s="2"/>
    </row>
    <row r="293" spans="11:17" ht="12.75">
      <c r="K293" s="2"/>
      <c r="M293" s="2"/>
      <c r="O293" s="2"/>
      <c r="Q293" s="2"/>
    </row>
    <row r="294" spans="11:17" ht="12.75">
      <c r="K294" s="2"/>
      <c r="M294" s="2"/>
      <c r="O294" s="2"/>
      <c r="Q294" s="2"/>
    </row>
    <row r="295" spans="11:17" ht="12.75">
      <c r="K295" s="2"/>
      <c r="M295" s="2"/>
      <c r="O295" s="2"/>
      <c r="Q295" s="2"/>
    </row>
    <row r="296" spans="11:17" ht="12.75">
      <c r="K296" s="2"/>
      <c r="M296" s="2"/>
      <c r="O296" s="2"/>
      <c r="Q296" s="2"/>
    </row>
    <row r="297" spans="11:17" ht="12.75">
      <c r="K297" s="2"/>
      <c r="M297" s="2"/>
      <c r="O297" s="2"/>
      <c r="Q297" s="2"/>
    </row>
    <row r="298" spans="11:17" ht="12.75">
      <c r="K298" s="2"/>
      <c r="M298" s="2"/>
      <c r="O298" s="2"/>
      <c r="Q298" s="2"/>
    </row>
    <row r="299" spans="11:17" ht="12.75">
      <c r="K299" s="2"/>
      <c r="M299" s="2"/>
      <c r="O299" s="2"/>
      <c r="Q299" s="2"/>
    </row>
    <row r="300" spans="11:17" ht="12.75">
      <c r="K300" s="2"/>
      <c r="M300" s="2"/>
      <c r="O300" s="2"/>
      <c r="Q300" s="2"/>
    </row>
    <row r="301" spans="11:17" ht="12.75">
      <c r="K301" s="2"/>
      <c r="M301" s="2"/>
      <c r="O301" s="2"/>
      <c r="Q301" s="2"/>
    </row>
    <row r="302" spans="11:17" ht="12.75">
      <c r="K302" s="2"/>
      <c r="M302" s="2"/>
      <c r="O302" s="2"/>
      <c r="Q302" s="2"/>
    </row>
    <row r="303" spans="11:17" ht="12.75">
      <c r="K303" s="2"/>
      <c r="M303" s="2"/>
      <c r="O303" s="2"/>
      <c r="Q303" s="2"/>
    </row>
    <row r="304" spans="11:17" ht="12.75">
      <c r="K304" s="2"/>
      <c r="M304" s="2"/>
      <c r="O304" s="2"/>
      <c r="Q304" s="2"/>
    </row>
    <row r="305" spans="11:17" ht="12.75">
      <c r="K305" s="2"/>
      <c r="M305" s="2"/>
      <c r="O305" s="2"/>
      <c r="Q305" s="2"/>
    </row>
    <row r="306" spans="11:17" ht="12.75">
      <c r="K306" s="2"/>
      <c r="M306" s="2"/>
      <c r="O306" s="2"/>
      <c r="Q306" s="2"/>
    </row>
    <row r="307" spans="11:17" ht="12.75">
      <c r="K307" s="2"/>
      <c r="M307" s="2"/>
      <c r="O307" s="2"/>
      <c r="Q307" s="2"/>
    </row>
    <row r="308" spans="11:17" ht="12.75">
      <c r="K308" s="2"/>
      <c r="M308" s="2"/>
      <c r="O308" s="2"/>
      <c r="Q308" s="2"/>
    </row>
    <row r="309" spans="11:17" ht="12.75">
      <c r="K309" s="2"/>
      <c r="M309" s="2"/>
      <c r="O309" s="2"/>
      <c r="Q309" s="2"/>
    </row>
    <row r="310" spans="11:17" ht="12.75">
      <c r="K310" s="2"/>
      <c r="M310" s="2"/>
      <c r="O310" s="2"/>
      <c r="Q310" s="2"/>
    </row>
    <row r="311" spans="11:17" ht="12.75">
      <c r="K311" s="2"/>
      <c r="M311" s="2"/>
      <c r="O311" s="2"/>
      <c r="Q311" s="2"/>
    </row>
    <row r="312" spans="11:17" ht="12.75">
      <c r="K312" s="2"/>
      <c r="M312" s="2"/>
      <c r="O312" s="2"/>
      <c r="Q312" s="2"/>
    </row>
    <row r="313" spans="11:17" ht="12.75">
      <c r="K313" s="2"/>
      <c r="M313" s="2"/>
      <c r="O313" s="2"/>
      <c r="Q313" s="2"/>
    </row>
    <row r="314" spans="11:17" ht="12.75">
      <c r="K314" s="2"/>
      <c r="M314" s="2"/>
      <c r="O314" s="2"/>
      <c r="Q314" s="2"/>
    </row>
    <row r="315" spans="11:17" ht="12.75">
      <c r="K315" s="2"/>
      <c r="M315" s="2"/>
      <c r="O315" s="2"/>
      <c r="Q315" s="2"/>
    </row>
    <row r="316" spans="11:17" ht="12.75">
      <c r="K316" s="2"/>
      <c r="M316" s="2"/>
      <c r="O316" s="2"/>
      <c r="Q316" s="2"/>
    </row>
    <row r="317" spans="11:17" ht="12.75">
      <c r="K317" s="2"/>
      <c r="M317" s="2"/>
      <c r="O317" s="2"/>
      <c r="Q317" s="2"/>
    </row>
    <row r="318" spans="11:17" ht="12.75">
      <c r="K318" s="2"/>
      <c r="M318" s="2"/>
      <c r="O318" s="2"/>
      <c r="Q318" s="2"/>
    </row>
    <row r="319" spans="11:17" ht="12.75">
      <c r="K319" s="2"/>
      <c r="M319" s="2"/>
      <c r="O319" s="2"/>
      <c r="Q319" s="2"/>
    </row>
    <row r="320" spans="11:17" ht="12.75">
      <c r="K320" s="2"/>
      <c r="M320" s="2"/>
      <c r="O320" s="2"/>
      <c r="Q320" s="2"/>
    </row>
    <row r="321" spans="11:17" ht="12.75">
      <c r="K321" s="2"/>
      <c r="M321" s="2"/>
      <c r="O321" s="2"/>
      <c r="Q321" s="2"/>
    </row>
    <row r="322" spans="11:17" ht="12.75">
      <c r="K322" s="2"/>
      <c r="M322" s="2"/>
      <c r="O322" s="2"/>
      <c r="Q322" s="2"/>
    </row>
    <row r="323" spans="11:17" ht="12.75">
      <c r="K323" s="2"/>
      <c r="M323" s="2"/>
      <c r="O323" s="2"/>
      <c r="Q323" s="2"/>
    </row>
    <row r="324" spans="11:17" ht="12.75">
      <c r="K324" s="2"/>
      <c r="M324" s="2"/>
      <c r="O324" s="2"/>
      <c r="Q324" s="2"/>
    </row>
    <row r="325" spans="11:17" ht="12.75">
      <c r="K325" s="2"/>
      <c r="M325" s="2"/>
      <c r="O325" s="2"/>
      <c r="Q325" s="2"/>
    </row>
    <row r="326" spans="11:17" ht="12.75">
      <c r="K326" s="2"/>
      <c r="M326" s="2"/>
      <c r="O326" s="2"/>
      <c r="Q326" s="2"/>
    </row>
    <row r="327" spans="11:17" ht="12.75">
      <c r="K327" s="2"/>
      <c r="M327" s="2"/>
      <c r="O327" s="2"/>
      <c r="Q327" s="2"/>
    </row>
    <row r="328" spans="11:17" ht="12.75">
      <c r="K328" s="2"/>
      <c r="M328" s="2"/>
      <c r="O328" s="2"/>
      <c r="Q328" s="2"/>
    </row>
    <row r="329" spans="11:17" ht="12.75">
      <c r="K329" s="2"/>
      <c r="M329" s="2"/>
      <c r="O329" s="2"/>
      <c r="Q329" s="2"/>
    </row>
    <row r="330" spans="11:17" ht="12.75">
      <c r="K330" s="2"/>
      <c r="M330" s="2"/>
      <c r="O330" s="2"/>
      <c r="Q330" s="2"/>
    </row>
    <row r="331" spans="11:17" ht="12.75">
      <c r="K331" s="2"/>
      <c r="M331" s="2"/>
      <c r="O331" s="2"/>
      <c r="Q331" s="2"/>
    </row>
    <row r="332" spans="11:17" ht="12.75">
      <c r="K332" s="2"/>
      <c r="M332" s="2"/>
      <c r="O332" s="2"/>
      <c r="Q332" s="2"/>
    </row>
    <row r="333" spans="11:17" ht="12.75">
      <c r="K333" s="2"/>
      <c r="M333" s="2"/>
      <c r="O333" s="2"/>
      <c r="Q333" s="2"/>
    </row>
    <row r="334" spans="11:17" ht="12.75">
      <c r="K334" s="2"/>
      <c r="M334" s="2"/>
      <c r="O334" s="2"/>
      <c r="Q334" s="2"/>
    </row>
    <row r="335" spans="11:17" ht="12.75">
      <c r="K335" s="2"/>
      <c r="M335" s="2"/>
      <c r="O335" s="2"/>
      <c r="Q335" s="2"/>
    </row>
    <row r="336" spans="11:17" ht="12.75">
      <c r="K336" s="2"/>
      <c r="M336" s="2"/>
      <c r="O336" s="2"/>
      <c r="Q336" s="2"/>
    </row>
    <row r="337" spans="11:17" ht="12.75">
      <c r="K337" s="2"/>
      <c r="M337" s="2"/>
      <c r="O337" s="2"/>
      <c r="Q337" s="2"/>
    </row>
    <row r="338" spans="11:17" ht="12.75">
      <c r="K338" s="2"/>
      <c r="M338" s="2"/>
      <c r="O338" s="2"/>
      <c r="Q338" s="2"/>
    </row>
    <row r="339" spans="11:17" ht="12.75">
      <c r="K339" s="2"/>
      <c r="M339" s="2"/>
      <c r="O339" s="2"/>
      <c r="Q339" s="2"/>
    </row>
    <row r="340" spans="11:17" ht="12.75">
      <c r="K340" s="2"/>
      <c r="M340" s="2"/>
      <c r="O340" s="2"/>
      <c r="Q340" s="2"/>
    </row>
    <row r="341" spans="11:17" ht="12.75">
      <c r="K341" s="2"/>
      <c r="M341" s="2"/>
      <c r="O341" s="2"/>
      <c r="Q341" s="2"/>
    </row>
    <row r="342" spans="11:17" ht="12.75">
      <c r="K342" s="2"/>
      <c r="M342" s="2"/>
      <c r="O342" s="2"/>
      <c r="Q342" s="2"/>
    </row>
    <row r="343" spans="11:17" ht="12.75">
      <c r="K343" s="2"/>
      <c r="M343" s="2"/>
      <c r="O343" s="2"/>
      <c r="Q343" s="2"/>
    </row>
    <row r="344" spans="11:17" ht="12.75">
      <c r="K344" s="2"/>
      <c r="M344" s="2"/>
      <c r="O344" s="2"/>
      <c r="Q344" s="2"/>
    </row>
    <row r="345" spans="11:17" ht="12.75">
      <c r="K345" s="2"/>
      <c r="M345" s="2"/>
      <c r="O345" s="2"/>
      <c r="Q345" s="2"/>
    </row>
    <row r="346" spans="11:17" ht="12.75">
      <c r="K346" s="2"/>
      <c r="M346" s="2"/>
      <c r="O346" s="2"/>
      <c r="Q346" s="2"/>
    </row>
    <row r="347" spans="11:17" ht="12.75">
      <c r="K347" s="2"/>
      <c r="M347" s="2"/>
      <c r="O347" s="2"/>
      <c r="Q347" s="2"/>
    </row>
    <row r="348" spans="11:17" ht="12.75">
      <c r="K348" s="2"/>
      <c r="M348" s="2"/>
      <c r="O348" s="2"/>
      <c r="Q348" s="2"/>
    </row>
    <row r="349" spans="11:17" ht="12.75">
      <c r="K349" s="2"/>
      <c r="M349" s="2"/>
      <c r="O349" s="2"/>
      <c r="Q349" s="2"/>
    </row>
    <row r="350" spans="11:17" ht="12.75">
      <c r="K350" s="2"/>
      <c r="M350" s="2"/>
      <c r="O350" s="2"/>
      <c r="Q350" s="2"/>
    </row>
    <row r="351" spans="11:17" ht="12.75">
      <c r="K351" s="2"/>
      <c r="M351" s="2"/>
      <c r="O351" s="2"/>
      <c r="Q351" s="2"/>
    </row>
    <row r="352" spans="11:17" ht="12.75">
      <c r="K352" s="2"/>
      <c r="M352" s="2"/>
      <c r="O352" s="2"/>
      <c r="Q352" s="2"/>
    </row>
    <row r="353" spans="11:17" ht="12.75">
      <c r="K353" s="2"/>
      <c r="M353" s="2"/>
      <c r="O353" s="2"/>
      <c r="Q353" s="2"/>
    </row>
    <row r="354" spans="11:17" ht="12.75">
      <c r="K354" s="2"/>
      <c r="M354" s="2"/>
      <c r="O354" s="2"/>
      <c r="Q354" s="2"/>
    </row>
    <row r="355" spans="11:17" ht="12.75">
      <c r="K355" s="2"/>
      <c r="M355" s="2"/>
      <c r="O355" s="2"/>
      <c r="Q355" s="2"/>
    </row>
    <row r="356" spans="11:17" ht="12.75">
      <c r="K356" s="2"/>
      <c r="M356" s="2"/>
      <c r="O356" s="2"/>
      <c r="Q356" s="2"/>
    </row>
    <row r="357" spans="11:17" ht="12.75">
      <c r="K357" s="2"/>
      <c r="M357" s="2"/>
      <c r="O357" s="2"/>
      <c r="Q357" s="2"/>
    </row>
    <row r="358" spans="11:17" ht="12.75">
      <c r="K358" s="2"/>
      <c r="M358" s="2"/>
      <c r="O358" s="2"/>
      <c r="Q358" s="2"/>
    </row>
    <row r="359" spans="11:17" ht="12.75">
      <c r="K359" s="2"/>
      <c r="M359" s="2"/>
      <c r="O359" s="2"/>
      <c r="Q359" s="2"/>
    </row>
    <row r="360" spans="11:17" ht="12.75">
      <c r="K360" s="2"/>
      <c r="M360" s="2"/>
      <c r="O360" s="2"/>
      <c r="Q360" s="2"/>
    </row>
    <row r="361" spans="11:17" ht="12.75">
      <c r="K361" s="2"/>
      <c r="M361" s="2"/>
      <c r="O361" s="2"/>
      <c r="Q361" s="2"/>
    </row>
    <row r="362" spans="11:17" ht="12.75">
      <c r="K362" s="2"/>
      <c r="M362" s="2"/>
      <c r="O362" s="2"/>
      <c r="Q362" s="2"/>
    </row>
    <row r="363" spans="11:17" ht="12.75">
      <c r="K363" s="2"/>
      <c r="M363" s="2"/>
      <c r="O363" s="2"/>
      <c r="Q363" s="2"/>
    </row>
    <row r="364" spans="8:17" ht="12.75">
      <c r="H364" s="21"/>
      <c r="K364" s="2"/>
      <c r="M364" s="2"/>
      <c r="O364" s="2"/>
      <c r="Q364" s="2"/>
    </row>
    <row r="365" spans="11:17" ht="12.75">
      <c r="K365" s="2"/>
      <c r="M365" s="2"/>
      <c r="O365" s="2"/>
      <c r="Q365" s="2"/>
    </row>
    <row r="366" spans="11:17" ht="12.75">
      <c r="K366" s="2"/>
      <c r="M366" s="2"/>
      <c r="O366" s="2"/>
      <c r="Q366" s="2"/>
    </row>
    <row r="367" spans="11:17" ht="12.75">
      <c r="K367" s="2"/>
      <c r="M367" s="2"/>
      <c r="O367" s="2"/>
      <c r="Q367" s="2"/>
    </row>
    <row r="368" spans="11:17" ht="12.75">
      <c r="K368" s="2"/>
      <c r="M368" s="2"/>
      <c r="O368" s="2"/>
      <c r="Q368" s="2"/>
    </row>
    <row r="369" spans="11:17" ht="12.75">
      <c r="K369" s="2"/>
      <c r="M369" s="2"/>
      <c r="O369" s="2"/>
      <c r="Q369" s="2"/>
    </row>
    <row r="370" spans="11:17" ht="12.75">
      <c r="K370" s="2"/>
      <c r="M370" s="2"/>
      <c r="O370" s="2"/>
      <c r="Q370" s="2"/>
    </row>
    <row r="371" spans="11:17" ht="12.75">
      <c r="K371" s="2"/>
      <c r="M371" s="2"/>
      <c r="O371" s="2"/>
      <c r="Q371" s="2"/>
    </row>
    <row r="372" spans="11:17" ht="12.75">
      <c r="K372" s="2"/>
      <c r="M372" s="2"/>
      <c r="O372" s="2"/>
      <c r="Q372" s="2"/>
    </row>
    <row r="373" spans="11:17" ht="12.75">
      <c r="K373" s="2"/>
      <c r="M373" s="2"/>
      <c r="O373" s="2"/>
      <c r="Q373" s="2"/>
    </row>
    <row r="374" spans="11:17" ht="12.75">
      <c r="K374" s="2"/>
      <c r="M374" s="2"/>
      <c r="O374" s="2"/>
      <c r="Q374" s="2"/>
    </row>
    <row r="375" spans="11:17" ht="12.75">
      <c r="K375" s="2"/>
      <c r="M375" s="2"/>
      <c r="O375" s="2"/>
      <c r="Q375" s="2"/>
    </row>
    <row r="376" spans="11:17" ht="12.75">
      <c r="K376" s="2"/>
      <c r="M376" s="2"/>
      <c r="O376" s="2"/>
      <c r="Q376" s="2"/>
    </row>
    <row r="377" spans="11:17" ht="12.75">
      <c r="K377" s="2"/>
      <c r="M377" s="2"/>
      <c r="O377" s="2"/>
      <c r="Q377" s="2"/>
    </row>
    <row r="378" spans="11:17" ht="12.75">
      <c r="K378" s="2"/>
      <c r="M378" s="2"/>
      <c r="O378" s="2"/>
      <c r="Q378" s="2"/>
    </row>
    <row r="379" spans="11:17" ht="12.75">
      <c r="K379" s="2"/>
      <c r="M379" s="2"/>
      <c r="O379" s="2"/>
      <c r="Q379" s="2"/>
    </row>
    <row r="380" spans="11:17" ht="12.75">
      <c r="K380" s="2"/>
      <c r="M380" s="2"/>
      <c r="O380" s="2"/>
      <c r="Q380" s="2"/>
    </row>
    <row r="381" spans="11:17" ht="12.75">
      <c r="K381" s="2"/>
      <c r="M381" s="2"/>
      <c r="O381" s="2"/>
      <c r="Q381" s="2"/>
    </row>
    <row r="382" spans="11:17" ht="12.75">
      <c r="K382" s="2"/>
      <c r="M382" s="2"/>
      <c r="O382" s="2"/>
      <c r="Q382" s="2"/>
    </row>
    <row r="383" spans="11:17" ht="12.75">
      <c r="K383" s="2"/>
      <c r="M383" s="2"/>
      <c r="O383" s="2"/>
      <c r="Q383" s="2"/>
    </row>
    <row r="384" spans="11:17" ht="12.75">
      <c r="K384" s="2"/>
      <c r="M384" s="2"/>
      <c r="O384" s="2"/>
      <c r="Q384" s="2"/>
    </row>
    <row r="385" spans="11:17" ht="12.75">
      <c r="K385" s="2"/>
      <c r="M385" s="2"/>
      <c r="O385" s="2"/>
      <c r="Q385" s="2"/>
    </row>
    <row r="386" spans="11:17" ht="12.75">
      <c r="K386" s="2"/>
      <c r="M386" s="2"/>
      <c r="O386" s="2"/>
      <c r="Q386" s="2"/>
    </row>
    <row r="387" spans="11:17" ht="12.75">
      <c r="K387" s="2"/>
      <c r="M387" s="2"/>
      <c r="O387" s="2"/>
      <c r="Q387" s="2"/>
    </row>
    <row r="388" spans="11:17" ht="12.75">
      <c r="K388" s="2"/>
      <c r="M388" s="2"/>
      <c r="O388" s="2"/>
      <c r="Q388" s="2"/>
    </row>
    <row r="389" spans="11:17" ht="12.75">
      <c r="K389" s="2"/>
      <c r="M389" s="2"/>
      <c r="O389" s="2"/>
      <c r="Q389" s="2"/>
    </row>
    <row r="390" spans="11:17" ht="12.75">
      <c r="K390" s="2"/>
      <c r="M390" s="2"/>
      <c r="O390" s="2"/>
      <c r="Q390" s="2"/>
    </row>
    <row r="391" spans="11:17" ht="12.75">
      <c r="K391" s="2"/>
      <c r="M391" s="2"/>
      <c r="O391" s="2"/>
      <c r="Q391" s="2"/>
    </row>
    <row r="392" spans="8:17" ht="12.75">
      <c r="H392" s="21"/>
      <c r="K392" s="2"/>
      <c r="M392" s="2"/>
      <c r="O392" s="2"/>
      <c r="Q392" s="2"/>
    </row>
    <row r="393" spans="11:17" ht="12.75">
      <c r="K393" s="2"/>
      <c r="M393" s="2"/>
      <c r="O393" s="2"/>
      <c r="Q393" s="2"/>
    </row>
    <row r="394" spans="11:17" ht="12.75">
      <c r="K394" s="2"/>
      <c r="M394" s="2"/>
      <c r="O394" s="2"/>
      <c r="Q394" s="2"/>
    </row>
    <row r="395" spans="11:17" ht="12.75">
      <c r="K395" s="2"/>
      <c r="M395" s="2"/>
      <c r="O395" s="2"/>
      <c r="Q395" s="2"/>
    </row>
    <row r="396" spans="11:15" ht="12.75">
      <c r="K396" s="2"/>
      <c r="M396" s="2"/>
      <c r="O396" s="2"/>
    </row>
    <row r="397" spans="11:15" ht="12.75">
      <c r="K397" s="2"/>
      <c r="M397" s="2"/>
      <c r="O397" s="2"/>
    </row>
    <row r="398" spans="11:15" ht="12.75">
      <c r="K398" s="2"/>
      <c r="M398" s="2"/>
      <c r="O398" s="2"/>
    </row>
    <row r="399" spans="11:15" ht="12.75">
      <c r="K399" s="2"/>
      <c r="M399" s="2"/>
      <c r="O399" s="2"/>
    </row>
    <row r="400" spans="11:15" ht="12.75">
      <c r="K400" s="2"/>
      <c r="M400" s="2"/>
      <c r="O400" s="2"/>
    </row>
    <row r="401" spans="11:15" ht="12.75">
      <c r="K401" s="2"/>
      <c r="M401" s="2"/>
      <c r="O401" s="2"/>
    </row>
    <row r="402" spans="11:15" ht="12.75">
      <c r="K402" s="2"/>
      <c r="M402" s="2"/>
      <c r="O402" s="2"/>
    </row>
    <row r="403" spans="11:15" ht="12.75">
      <c r="K403" s="2"/>
      <c r="M403" s="2"/>
      <c r="O403" s="2"/>
    </row>
    <row r="404" spans="11:15" ht="12.75">
      <c r="K404" s="2"/>
      <c r="M404" s="2"/>
      <c r="O404" s="2"/>
    </row>
    <row r="405" spans="11:15" ht="12.75">
      <c r="K405" s="2"/>
      <c r="M405" s="2"/>
      <c r="O405" s="2"/>
    </row>
    <row r="406" spans="11:15" ht="12.75">
      <c r="K406" s="2"/>
      <c r="M406" s="2"/>
      <c r="O406" s="2"/>
    </row>
    <row r="407" spans="11:15" ht="12.75">
      <c r="K407" s="2"/>
      <c r="M407" s="2"/>
      <c r="O407" s="2"/>
    </row>
    <row r="408" spans="11:15" ht="12.75">
      <c r="K408" s="2"/>
      <c r="M408" s="2"/>
      <c r="O408" s="2"/>
    </row>
    <row r="409" spans="11:15" ht="12.75">
      <c r="K409" s="2"/>
      <c r="M409" s="2"/>
      <c r="O409" s="2"/>
    </row>
    <row r="410" spans="11:15" ht="12.75">
      <c r="K410" s="2"/>
      <c r="M410" s="2"/>
      <c r="O410" s="2"/>
    </row>
    <row r="411" spans="11:15" ht="12.75">
      <c r="K411" s="2"/>
      <c r="M411" s="2"/>
      <c r="O411" s="2"/>
    </row>
    <row r="412" spans="11:15" ht="12.75">
      <c r="K412" s="2"/>
      <c r="M412" s="2"/>
      <c r="O412" s="2"/>
    </row>
    <row r="413" spans="11:15" ht="12.75">
      <c r="K413" s="2"/>
      <c r="M413" s="2"/>
      <c r="O413" s="2"/>
    </row>
    <row r="414" spans="11:15" ht="12.75">
      <c r="K414" s="2"/>
      <c r="M414" s="2"/>
      <c r="O414" s="2"/>
    </row>
    <row r="415" spans="11:15" ht="12.75">
      <c r="K415" s="2"/>
      <c r="M415" s="2"/>
      <c r="O415" s="2"/>
    </row>
    <row r="416" spans="11:15" ht="12.75">
      <c r="K416" s="2"/>
      <c r="M416" s="2"/>
      <c r="O416" s="2"/>
    </row>
    <row r="417" spans="11:15" ht="12.75">
      <c r="K417" s="2"/>
      <c r="M417" s="2"/>
      <c r="O417" s="2"/>
    </row>
    <row r="418" spans="11:15" ht="12.75">
      <c r="K418" s="2"/>
      <c r="M418" s="2"/>
      <c r="O418" s="2"/>
    </row>
    <row r="419" spans="11:15" ht="12.75">
      <c r="K419" s="2"/>
      <c r="M419" s="2"/>
      <c r="O419" s="2"/>
    </row>
    <row r="420" spans="11:15" ht="12.75">
      <c r="K420" s="2"/>
      <c r="M420" s="2"/>
      <c r="O420" s="2"/>
    </row>
    <row r="421" spans="11:15" ht="12.75">
      <c r="K421" s="2"/>
      <c r="M421" s="2"/>
      <c r="O421" s="2"/>
    </row>
    <row r="422" spans="11:15" ht="12.75">
      <c r="K422" s="2"/>
      <c r="M422" s="2"/>
      <c r="O422" s="2"/>
    </row>
    <row r="423" spans="11:15" ht="12.75">
      <c r="K423" s="2"/>
      <c r="M423" s="2"/>
      <c r="O423" s="2"/>
    </row>
    <row r="424" spans="11:15" ht="12.75">
      <c r="K424" s="2"/>
      <c r="M424" s="2"/>
      <c r="O424" s="2"/>
    </row>
    <row r="425" spans="11:15" ht="12.75">
      <c r="K425" s="2"/>
      <c r="M425" s="2"/>
      <c r="O425" s="2"/>
    </row>
    <row r="426" spans="11:15" ht="12.75">
      <c r="K426" s="2"/>
      <c r="M426" s="2"/>
      <c r="O426" s="2"/>
    </row>
    <row r="427" spans="11:15" ht="12.75">
      <c r="K427" s="2"/>
      <c r="M427" s="2"/>
      <c r="O427" s="2"/>
    </row>
    <row r="428" spans="11:15" ht="12.75">
      <c r="K428" s="2"/>
      <c r="M428" s="2"/>
      <c r="O428" s="2"/>
    </row>
    <row r="429" spans="11:15" ht="12.75">
      <c r="K429" s="2"/>
      <c r="M429" s="2"/>
      <c r="O429" s="2"/>
    </row>
    <row r="430" spans="11:15" ht="12.75">
      <c r="K430" s="2"/>
      <c r="M430" s="2"/>
      <c r="O430" s="2"/>
    </row>
    <row r="431" spans="11:15" ht="12.75">
      <c r="K431" s="2"/>
      <c r="M431" s="2"/>
      <c r="O431" s="2"/>
    </row>
    <row r="432" spans="11:15" ht="12.75">
      <c r="K432" s="2"/>
      <c r="M432" s="2"/>
      <c r="O432" s="2"/>
    </row>
    <row r="433" spans="11:15" ht="12.75">
      <c r="K433" s="2"/>
      <c r="M433" s="2"/>
      <c r="O433" s="2"/>
    </row>
    <row r="434" spans="11:15" ht="12.75">
      <c r="K434" s="2"/>
      <c r="M434" s="2"/>
      <c r="O434" s="2"/>
    </row>
    <row r="435" spans="11:15" ht="12.75">
      <c r="K435" s="2"/>
      <c r="M435" s="2"/>
      <c r="O435" s="2"/>
    </row>
    <row r="436" spans="11:15" ht="12.75">
      <c r="K436" s="2"/>
      <c r="M436" s="2"/>
      <c r="O436" s="2"/>
    </row>
    <row r="437" spans="11:15" ht="12.75">
      <c r="K437" s="2"/>
      <c r="M437" s="2"/>
      <c r="O437" s="2"/>
    </row>
    <row r="438" spans="11:15" ht="12.75">
      <c r="K438" s="2"/>
      <c r="M438" s="2"/>
      <c r="O438" s="2"/>
    </row>
    <row r="439" spans="11:15" ht="12.75">
      <c r="K439" s="2"/>
      <c r="M439" s="2"/>
      <c r="O439" s="2"/>
    </row>
    <row r="440" spans="11:15" ht="12.75">
      <c r="K440" s="2"/>
      <c r="M440" s="2"/>
      <c r="O440" s="2"/>
    </row>
    <row r="441" spans="11:15" ht="12.75">
      <c r="K441" s="2"/>
      <c r="M441" s="2"/>
      <c r="O441" s="2"/>
    </row>
    <row r="442" spans="11:15" ht="12.75">
      <c r="K442" s="2"/>
      <c r="M442" s="2"/>
      <c r="O442" s="2"/>
    </row>
    <row r="443" spans="11:15" ht="12.75">
      <c r="K443" s="2"/>
      <c r="M443" s="2"/>
      <c r="O443" s="2"/>
    </row>
    <row r="444" spans="11:15" ht="12.75">
      <c r="K444" s="2"/>
      <c r="M444" s="2"/>
      <c r="O444" s="2"/>
    </row>
    <row r="445" spans="11:15" ht="12.75">
      <c r="K445" s="2"/>
      <c r="M445" s="2"/>
      <c r="O445" s="2"/>
    </row>
    <row r="446" spans="11:15" ht="12.75">
      <c r="K446" s="2"/>
      <c r="M446" s="2"/>
      <c r="O446" s="2"/>
    </row>
    <row r="447" spans="11:15" ht="12.75">
      <c r="K447" s="2"/>
      <c r="M447" s="2"/>
      <c r="O447" s="2"/>
    </row>
    <row r="448" spans="11:15" ht="12.75">
      <c r="K448" s="2"/>
      <c r="M448" s="2"/>
      <c r="O448" s="2"/>
    </row>
    <row r="449" spans="11:15" ht="12.75">
      <c r="K449" s="2"/>
      <c r="M449" s="2"/>
      <c r="O449" s="2"/>
    </row>
    <row r="450" spans="11:15" ht="12.75">
      <c r="K450" s="2"/>
      <c r="M450" s="2"/>
      <c r="O450" s="2"/>
    </row>
    <row r="451" spans="11:15" ht="12.75">
      <c r="K451" s="2"/>
      <c r="M451" s="2"/>
      <c r="O451" s="2"/>
    </row>
    <row r="452" spans="11:15" ht="12.75">
      <c r="K452" s="2"/>
      <c r="M452" s="2"/>
      <c r="O452" s="2"/>
    </row>
    <row r="453" spans="11:15" ht="12.75">
      <c r="K453" s="2"/>
      <c r="M453" s="2"/>
      <c r="O453" s="2"/>
    </row>
    <row r="454" spans="11:15" ht="12.75">
      <c r="K454" s="2"/>
      <c r="M454" s="2"/>
      <c r="O454" s="2"/>
    </row>
    <row r="455" spans="11:15" ht="12.75">
      <c r="K455" s="2"/>
      <c r="M455" s="2"/>
      <c r="O455" s="2"/>
    </row>
    <row r="456" spans="11:15" ht="12.75">
      <c r="K456" s="2"/>
      <c r="M456" s="2"/>
      <c r="O456" s="2"/>
    </row>
    <row r="457" spans="11:15" ht="12.75">
      <c r="K457" s="2"/>
      <c r="M457" s="2"/>
      <c r="O457" s="2"/>
    </row>
    <row r="458" spans="11:15" ht="12.75">
      <c r="K458" s="2"/>
      <c r="M458" s="2"/>
      <c r="O458" s="2"/>
    </row>
    <row r="459" spans="11:15" ht="12.75">
      <c r="K459" s="2"/>
      <c r="M459" s="2"/>
      <c r="O459" s="2"/>
    </row>
    <row r="460" spans="11:15" ht="12.75">
      <c r="K460" s="2"/>
      <c r="M460" s="2"/>
      <c r="O460" s="2"/>
    </row>
    <row r="461" spans="11:15" ht="12.75">
      <c r="K461" s="2"/>
      <c r="M461" s="2"/>
      <c r="O461" s="2"/>
    </row>
    <row r="462" spans="11:15" ht="12.75">
      <c r="K462" s="2"/>
      <c r="M462" s="2"/>
      <c r="O462" s="2"/>
    </row>
    <row r="463" spans="11:15" ht="12.75">
      <c r="K463" s="2"/>
      <c r="M463" s="2"/>
      <c r="O463" s="2"/>
    </row>
    <row r="464" spans="11:15" ht="12.75">
      <c r="K464" s="2"/>
      <c r="M464" s="2"/>
      <c r="O464" s="2"/>
    </row>
    <row r="465" spans="11:15" ht="12.75">
      <c r="K465" s="2"/>
      <c r="M465" s="2"/>
      <c r="O465" s="2"/>
    </row>
    <row r="466" spans="11:15" ht="12.75">
      <c r="K466" s="2"/>
      <c r="M466" s="2"/>
      <c r="O466" s="2"/>
    </row>
    <row r="467" spans="11:15" ht="12.75">
      <c r="K467" s="2"/>
      <c r="M467" s="2"/>
      <c r="O467" s="2"/>
    </row>
  </sheetData>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Risk Agenda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Garlick</dc:creator>
  <cp:keywords/>
  <dc:description/>
  <cp:lastModifiedBy>Andy Garlick</cp:lastModifiedBy>
  <cp:lastPrinted>2006-07-14T09:46:41Z</cp:lastPrinted>
  <dcterms:created xsi:type="dcterms:W3CDTF">2005-09-06T08:26:53Z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